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activeTab="0"/>
  </bookViews>
  <sheets>
    <sheet name="Меню" sheetId="1" r:id="rId1"/>
    <sheet name="сетка" sheetId="2" r:id="rId2"/>
  </sheets>
  <definedNames>
    <definedName name="_xlnm._FilterDatabase" localSheetId="0" hidden="1">'Меню'!$A$1:$A$267</definedName>
  </definedNames>
  <calcPr fullCalcOnLoad="1"/>
</workbook>
</file>

<file path=xl/sharedStrings.xml><?xml version="1.0" encoding="utf-8"?>
<sst xmlns="http://schemas.openxmlformats.org/spreadsheetml/2006/main" count="801" uniqueCount="259">
  <si>
    <t>Брутто, г</t>
  </si>
  <si>
    <t>Нетто, г</t>
  </si>
  <si>
    <t>Хлеб пшеничный</t>
  </si>
  <si>
    <t>ИТОГО:</t>
  </si>
  <si>
    <t>С</t>
  </si>
  <si>
    <t>В1</t>
  </si>
  <si>
    <t>Хлеб ржаной</t>
  </si>
  <si>
    <t>Хлеб пшеничный *</t>
  </si>
  <si>
    <t>Мука *</t>
  </si>
  <si>
    <t>Картофель</t>
  </si>
  <si>
    <t>Овощи, зелень</t>
  </si>
  <si>
    <t>Фрукты сухие</t>
  </si>
  <si>
    <t>Сахар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</si>
  <si>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</si>
  <si>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</si>
  <si>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</si>
  <si>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</si>
  <si>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</si>
  <si>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</si>
  <si>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</si>
  <si>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</si>
  <si>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</si>
  <si>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</si>
  <si>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</si>
  <si>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</si>
  <si>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Крупы, бобовые, макароны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</si>
  <si>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</si>
  <si>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</si>
  <si>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</si>
  <si>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</si>
  <si>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</si>
  <si>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</si>
  <si>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</si>
  <si>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</si>
  <si>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</si>
  <si>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</si>
  <si>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ОБЕД</t>
  </si>
  <si>
    <t>ЗАВТРАК</t>
  </si>
  <si>
    <t>20/20</t>
  </si>
  <si>
    <t>дрожжи</t>
  </si>
  <si>
    <t>Обед</t>
  </si>
  <si>
    <t>250/10</t>
  </si>
  <si>
    <t>20/10</t>
  </si>
  <si>
    <t xml:space="preserve"> 2 день</t>
  </si>
  <si>
    <t xml:space="preserve"> 1 день</t>
  </si>
  <si>
    <t xml:space="preserve"> 3 день</t>
  </si>
  <si>
    <t xml:space="preserve"> 4 день </t>
  </si>
  <si>
    <t xml:space="preserve"> 5 день</t>
  </si>
  <si>
    <t>ИЛИ</t>
  </si>
  <si>
    <t>Сыр, сыр плавленый, брынза</t>
  </si>
  <si>
    <t>Завтрак</t>
  </si>
  <si>
    <t>или хлеб витаминизированный</t>
  </si>
  <si>
    <t>А, мкг рет.экв.</t>
  </si>
  <si>
    <t>Витамины (мг)</t>
  </si>
  <si>
    <t>Минеральные вещества (мг)</t>
  </si>
  <si>
    <t>Ca</t>
  </si>
  <si>
    <t>P</t>
  </si>
  <si>
    <t>Mg</t>
  </si>
  <si>
    <t>Fe</t>
  </si>
  <si>
    <t>250/10/5</t>
  </si>
  <si>
    <t>макар</t>
  </si>
  <si>
    <t>кефир</t>
  </si>
  <si>
    <t xml:space="preserve">10 день </t>
  </si>
  <si>
    <t>11 день</t>
  </si>
  <si>
    <t>12 день</t>
  </si>
  <si>
    <t>30/15</t>
  </si>
  <si>
    <t>250/50</t>
  </si>
  <si>
    <t>250/15</t>
  </si>
  <si>
    <t>№ рецептуры</t>
  </si>
  <si>
    <t>№1-2004</t>
  </si>
  <si>
    <t>Выход, г</t>
  </si>
  <si>
    <t>Наименование блюда</t>
  </si>
  <si>
    <t>Химический состав</t>
  </si>
  <si>
    <t>Белки, г</t>
  </si>
  <si>
    <t>Жиры, г</t>
  </si>
  <si>
    <t>Угл. г</t>
  </si>
  <si>
    <t>ЭЦ, ккал</t>
  </si>
  <si>
    <t>Возрастная категория: с 7 до 11 лет</t>
  </si>
  <si>
    <t>Бутерброд с маслом</t>
  </si>
  <si>
    <t>№311-2004</t>
  </si>
  <si>
    <t xml:space="preserve">Какао с молоком </t>
  </si>
  <si>
    <t>№496-2013, Пермь</t>
  </si>
  <si>
    <t>Йогурт промышленного производства в ассортименте</t>
  </si>
  <si>
    <t>ИТОГО ПОТРЕБЛЕНИЕ ПИЩЕВЫХ ВЕЩЕСТВ ЗА НЕДЕЛЮ:</t>
  </si>
  <si>
    <t>НОРМА ПИЩЕВЫХ ВЕЩЕСТВ И ЭНЕРГИИ ЗА НЕДЕЛЮ (50-60%):</t>
  </si>
  <si>
    <t>39-46</t>
  </si>
  <si>
    <t>40-47</t>
  </si>
  <si>
    <t>168-201</t>
  </si>
  <si>
    <t>1175-1410</t>
  </si>
  <si>
    <t>30-36</t>
  </si>
  <si>
    <t>0,6-0,72</t>
  </si>
  <si>
    <t>350-420</t>
  </si>
  <si>
    <t>550-660</t>
  </si>
  <si>
    <t>125-150</t>
  </si>
  <si>
    <t>6-7,2</t>
  </si>
  <si>
    <t>При 2-х разовом питании детей (завтрак, обед)</t>
  </si>
  <si>
    <t>картофель</t>
  </si>
  <si>
    <t xml:space="preserve">Помидор консервированный или свежий </t>
  </si>
  <si>
    <t>№101-2004, №71-2006, Москва</t>
  </si>
  <si>
    <t xml:space="preserve">Суп картофельный с мясом </t>
  </si>
  <si>
    <t>№133 -2004</t>
  </si>
  <si>
    <t xml:space="preserve">Сок  в ассортименте </t>
  </si>
  <si>
    <t>№518-2013, Пермь</t>
  </si>
  <si>
    <t>коф</t>
  </si>
  <si>
    <t>субпрод</t>
  </si>
  <si>
    <t>крах</t>
  </si>
  <si>
    <t>спец</t>
  </si>
  <si>
    <t>соль</t>
  </si>
  <si>
    <t>Бутерброд с сыром</t>
  </si>
  <si>
    <t>№3-2004</t>
  </si>
  <si>
    <t xml:space="preserve">Пудинг из творога с молоком сгущенным </t>
  </si>
  <si>
    <t>№362-2004</t>
  </si>
  <si>
    <t xml:space="preserve">Чай с лимоном  </t>
  </si>
  <si>
    <t>№686-2004</t>
  </si>
  <si>
    <t xml:space="preserve">Икра кабачковая промышленного производства  </t>
  </si>
  <si>
    <t>№115-2013, Пермь</t>
  </si>
  <si>
    <t xml:space="preserve">Салат из огурцов с маслом </t>
  </si>
  <si>
    <t xml:space="preserve"> №14/1-2011г., Екатеринбург</t>
  </si>
  <si>
    <t xml:space="preserve">Борщ из свежей капусты с картофелем, со сметаной с мясом </t>
  </si>
  <si>
    <t>№110-2004</t>
  </si>
  <si>
    <t>№439-2004</t>
  </si>
  <si>
    <t>Печень, тушеная с овощами</t>
  </si>
  <si>
    <t>№516-2004</t>
  </si>
  <si>
    <t xml:space="preserve">Компот из смеси сухофруктов  </t>
  </si>
  <si>
    <t>№508-2013, Пермь</t>
  </si>
  <si>
    <t>суб</t>
  </si>
  <si>
    <t xml:space="preserve">Суп молочный с крупой  </t>
  </si>
  <si>
    <t>№164-2013, Пермь</t>
  </si>
  <si>
    <t>Чай с сахаром</t>
  </si>
  <si>
    <t xml:space="preserve"> №685-2004 </t>
  </si>
  <si>
    <t xml:space="preserve">Сдоба обыкновенная </t>
  </si>
  <si>
    <t>№570-2013, Пермь</t>
  </si>
  <si>
    <t xml:space="preserve">Масло сливочное (порциями) </t>
  </si>
  <si>
    <t>№96-2004</t>
  </si>
  <si>
    <t>Салат из свежих помидоров с зеленым горошком</t>
  </si>
  <si>
    <t>№23-2013, Пермь</t>
  </si>
  <si>
    <t xml:space="preserve">Уха рыбацкая </t>
  </si>
  <si>
    <t>№181-1996</t>
  </si>
  <si>
    <t xml:space="preserve">Мясо, тушеное с картофелем </t>
  </si>
  <si>
    <t xml:space="preserve">Омлет натуральный  </t>
  </si>
  <si>
    <t>№340-2004</t>
  </si>
  <si>
    <t xml:space="preserve">Чай с молоком  </t>
  </si>
  <si>
    <t>№495-2013, Пермь</t>
  </si>
  <si>
    <t xml:space="preserve">Фрукт в ассортименте </t>
  </si>
  <si>
    <t>№458-2006, Москва</t>
  </si>
  <si>
    <t>Щи из свежей капусты с картофелем с мясом со сметаной</t>
  </si>
  <si>
    <t>250/15/5</t>
  </si>
  <si>
    <t>№142-2013, Пермь</t>
  </si>
  <si>
    <t xml:space="preserve"> №494-2004</t>
  </si>
  <si>
    <t>субпродк</t>
  </si>
  <si>
    <t>Каша пшеничная жидкая</t>
  </si>
  <si>
    <t>№264-2013, Пермь</t>
  </si>
  <si>
    <t xml:space="preserve">Кофейный напиток </t>
  </si>
  <si>
    <t>№501-2013, Пермь</t>
  </si>
  <si>
    <t xml:space="preserve"> №310-1996</t>
  </si>
  <si>
    <t xml:space="preserve">Пюре картофельное </t>
  </si>
  <si>
    <t xml:space="preserve"> №520-2004</t>
  </si>
  <si>
    <t>кофе</t>
  </si>
  <si>
    <t>№138-2004</t>
  </si>
  <si>
    <t>Котлеты, биточки из мяса</t>
  </si>
  <si>
    <t>№451-2004</t>
  </si>
  <si>
    <t xml:space="preserve">Овощи тушеные </t>
  </si>
  <si>
    <t>№ 225-2004</t>
  </si>
  <si>
    <t xml:space="preserve">Кисель из свежих ягод </t>
  </si>
  <si>
    <t>№505-2013, Пермь</t>
  </si>
  <si>
    <t xml:space="preserve">Нарезка из свежих овощей с маслом растительным </t>
  </si>
  <si>
    <t>№14/1; 15/1-2011, Екатеринбург</t>
  </si>
  <si>
    <t xml:space="preserve">Каша рисовая жидкая </t>
  </si>
  <si>
    <t>№139-2004</t>
  </si>
  <si>
    <t>№345-2013, Пермь</t>
  </si>
  <si>
    <t>Биточки рыбные</t>
  </si>
  <si>
    <t xml:space="preserve">Бутерброд с джемом или повидлом </t>
  </si>
  <si>
    <t>№2-2004</t>
  </si>
  <si>
    <t>№54-4т-2020, Новосибирск</t>
  </si>
  <si>
    <t>Запеканка из творога с яблоками с соусом из свежих ягод</t>
  </si>
  <si>
    <t xml:space="preserve">Соус из свежих ягод </t>
  </si>
  <si>
    <t xml:space="preserve">№578-1996 </t>
  </si>
  <si>
    <t>№140-2004</t>
  </si>
  <si>
    <t>№152-2004, Пермь</t>
  </si>
  <si>
    <t xml:space="preserve">Каша гречневая вязкая отварная </t>
  </si>
  <si>
    <t>№510-2004</t>
  </si>
  <si>
    <t xml:space="preserve">Салат из капусты белокочанной с морковью </t>
  </si>
  <si>
    <t>№4-2013, Пермь</t>
  </si>
  <si>
    <t xml:space="preserve">Салат из соленых огурцов с луком  </t>
  </si>
  <si>
    <t>№17-2004</t>
  </si>
  <si>
    <t>250/100</t>
  </si>
  <si>
    <t xml:space="preserve">Жаркое из птицы </t>
  </si>
  <si>
    <t xml:space="preserve">№443-1996 </t>
  </si>
  <si>
    <t>Салат из свежих помидоров</t>
  </si>
  <si>
    <t>№22-2013, Пермь</t>
  </si>
  <si>
    <t xml:space="preserve">Печень, тушеная в соусе </t>
  </si>
  <si>
    <t>№401-2013, Пермь</t>
  </si>
  <si>
    <t xml:space="preserve">Каша манная жидкая </t>
  </si>
  <si>
    <t xml:space="preserve">Салат "Пестрый" </t>
  </si>
  <si>
    <t>№54-10з-2020,2021, Новосибирск</t>
  </si>
  <si>
    <t xml:space="preserve">Свекольник с мясными фрикадельками, со сметаной </t>
  </si>
  <si>
    <t>№34-2004, Пермь</t>
  </si>
  <si>
    <t xml:space="preserve">Рис припущенный  </t>
  </si>
  <si>
    <t>№512-2004</t>
  </si>
  <si>
    <t>№10/5-2011, Екатеринбург</t>
  </si>
  <si>
    <t>Шницель из мяса</t>
  </si>
  <si>
    <t>№16/2-2011, Екатеринбург</t>
  </si>
  <si>
    <t xml:space="preserve">Салат "Степной" из разных овощей </t>
  </si>
  <si>
    <t xml:space="preserve">№25-2004 </t>
  </si>
  <si>
    <t xml:space="preserve">Каша ячневая жидкая  </t>
  </si>
  <si>
    <t xml:space="preserve">Суп с рыбными фрикадельками  </t>
  </si>
  <si>
    <t>80</t>
  </si>
  <si>
    <t>Курица запеченная</t>
  </si>
  <si>
    <t xml:space="preserve">Рыба запечённая </t>
  </si>
  <si>
    <t>Салат из квашеной капусты</t>
  </si>
  <si>
    <t>№48-2013, Пермь</t>
  </si>
  <si>
    <t xml:space="preserve">Каша гречневая жидкая </t>
  </si>
  <si>
    <t>№149-2013, Пермь</t>
  </si>
  <si>
    <t xml:space="preserve">Салат из свеклы отварной с чесноком </t>
  </si>
  <si>
    <t>№22-2004, Пермь</t>
  </si>
  <si>
    <t xml:space="preserve">Винегрет овощной </t>
  </si>
  <si>
    <t>№71-2004</t>
  </si>
  <si>
    <t>Рассольник Ленинградский  с мясом и сметаной</t>
  </si>
  <si>
    <t xml:space="preserve"> №129-1996</t>
  </si>
  <si>
    <t>Овощи консервированные без уксуса (огурцы)</t>
  </si>
  <si>
    <t xml:space="preserve"> №101-2004</t>
  </si>
  <si>
    <t>Кондитерское изделие промышленного производства в ассортименте (печенье затяжное или т.п.)</t>
  </si>
  <si>
    <t xml:space="preserve">Салат из капусты белокочанной  </t>
  </si>
  <si>
    <t>№1-2013, Пермь</t>
  </si>
  <si>
    <t>Каша из овсяных хлопьев "Геркулес" жидкая  с маслом</t>
  </si>
  <si>
    <t>Гуляш</t>
  </si>
  <si>
    <t>Фрикадельки из птицы (2 шт. по 50 г.)</t>
  </si>
  <si>
    <t>Суп картофельный с крупой, с птицей</t>
  </si>
  <si>
    <t>Суп с макаронными изделиями с птицей</t>
  </si>
  <si>
    <t xml:space="preserve">Плов из птицы </t>
  </si>
  <si>
    <t>№406-2013, Пермь</t>
  </si>
  <si>
    <t>№390-2013, Пермь</t>
  </si>
  <si>
    <t>"Ежики" из мяса  с рисом, с соусом (свинина мясная и говядина)</t>
  </si>
  <si>
    <t xml:space="preserve">Рассольник домашний с птицей, со сметаной </t>
  </si>
  <si>
    <t>№132-2013, Пермь</t>
  </si>
  <si>
    <t xml:space="preserve">Салат из свеклы с зеленым горошком </t>
  </si>
  <si>
    <t>№58-2013, Пермь</t>
  </si>
  <si>
    <t>Салат витаминный</t>
  </si>
  <si>
    <t>№2-2013, Пермь</t>
  </si>
  <si>
    <t>Салат "Любительский"</t>
  </si>
  <si>
    <t>№4-2006, Екатеринбург</t>
  </si>
  <si>
    <t xml:space="preserve">Запеканка "Царская" из творога с молоком сгущенным </t>
  </si>
  <si>
    <t xml:space="preserve">Суп с овощами и крупой, с мясом </t>
  </si>
  <si>
    <t>№513-2013, Пермь</t>
  </si>
  <si>
    <t xml:space="preserve">Компот из ягод </t>
  </si>
  <si>
    <t>№54-9м-2020,2021, Новосибирск</t>
  </si>
  <si>
    <t>или</t>
  </si>
  <si>
    <t>№410-2013, Пермь</t>
  </si>
  <si>
    <t>НОРМА ПИЩЕВЫХ ВЕЩЕСТВ, ЭНЕРГИИ, ВИТАМИНОВ И МИНЕРАЛЬНЫХ ВЕЩЕСТВ по нормативу (100%)*:</t>
  </si>
  <si>
    <t>№53-2013, Пермь</t>
  </si>
  <si>
    <t>Салат из свеклы с солеными огурцами</t>
  </si>
  <si>
    <r>
      <rPr>
        <sz val="16"/>
        <rFont val="Arial Black"/>
        <family val="2"/>
      </rPr>
      <t xml:space="preserve">Меню приготавливаемых блюд </t>
    </r>
    <r>
      <rPr>
        <sz val="14"/>
        <rFont val="Arial Black"/>
        <family val="2"/>
      </rPr>
      <t xml:space="preserve">
для питания детей в детских общеобразовательных организациях
завтрак, обед</t>
    </r>
  </si>
  <si>
    <t>250/10/20</t>
  </si>
  <si>
    <t>Суп гороховый с мясом и гренками</t>
  </si>
  <si>
    <t xml:space="preserve">Макаронные изделия отварные </t>
  </si>
  <si>
    <t xml:space="preserve">Салат из отварной моркови с огурцом </t>
  </si>
  <si>
    <t>№21-2004</t>
  </si>
  <si>
    <t>12 - ти дневное меню № 12-ШК-ЗО/3590-20/119 от 10 августа 2022г</t>
  </si>
  <si>
    <t>ЭЛЕКТРОННАЯ ВЕРСИЯ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</si>
</sst>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</numFmts>
  <fonts count="56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Black"/>
      <family val="2"/>
    </font>
    <font>
      <b/>
      <sz val="6"/>
      <name val="Arial"/>
      <family val="2"/>
    </font>
    <font>
      <b/>
      <i/>
      <sz val="10"/>
      <name val="Arial Cyr"/>
      <family val="0"/>
    </font>
    <font>
      <b/>
      <sz val="6"/>
      <name val="Arial Cyr"/>
      <family val="0"/>
    </font>
    <font>
      <sz val="16"/>
      <name val="Arial"/>
      <family val="2"/>
    </font>
    <font>
      <sz val="16"/>
      <name val="Arial Black"/>
      <family val="2"/>
    </font>
    <font>
      <sz val="6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4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230">
    <xf numFmtId="0" fontId="0" fillId="0" borderId="0" xfId="0" applyAlignment="1">
      <alignment/>
    </xf>
    <xf numFmtId="19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92" fontId="2" fillId="25" borderId="10" xfId="55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92" fontId="0" fillId="25" borderId="10" xfId="0" applyNumberFormat="1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 wrapText="1"/>
    </xf>
    <xf numFmtId="192" fontId="0" fillId="25" borderId="0" xfId="0" applyNumberFormat="1" applyFont="1" applyFill="1" applyAlignment="1">
      <alignment/>
    </xf>
    <xf numFmtId="1" fontId="12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92" fontId="11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14" fillId="25" borderId="11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1" fontId="2" fillId="25" borderId="0" xfId="0" applyNumberFormat="1" applyFont="1" applyFill="1" applyAlignment="1">
      <alignment/>
    </xf>
    <xf numFmtId="1" fontId="0" fillId="25" borderId="0" xfId="0" applyNumberFormat="1" applyFont="1" applyFill="1" applyAlignment="1">
      <alignment/>
    </xf>
    <xf numFmtId="0" fontId="14" fillId="25" borderId="10" xfId="0" applyFont="1" applyFill="1" applyBorder="1" applyAlignment="1">
      <alignment wrapText="1"/>
    </xf>
    <xf numFmtId="192" fontId="0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55" applyFont="1" applyFill="1" applyBorder="1" applyAlignment="1">
      <alignment horizontal="center" vertical="center"/>
      <protection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192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2" fontId="2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/>
    </xf>
    <xf numFmtId="1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left"/>
    </xf>
    <xf numFmtId="1" fontId="0" fillId="25" borderId="0" xfId="0" applyNumberFormat="1" applyFont="1" applyFill="1" applyBorder="1" applyAlignment="1">
      <alignment/>
    </xf>
    <xf numFmtId="192" fontId="0" fillId="25" borderId="0" xfId="0" applyNumberFormat="1" applyFont="1" applyFill="1" applyBorder="1" applyAlignment="1">
      <alignment/>
    </xf>
    <xf numFmtId="0" fontId="14" fillId="25" borderId="10" xfId="0" applyFont="1" applyFill="1" applyBorder="1" applyAlignment="1">
      <alignment horizontal="left" wrapText="1"/>
    </xf>
    <xf numFmtId="1" fontId="0" fillId="25" borderId="0" xfId="0" applyNumberFormat="1" applyFont="1" applyFill="1" applyBorder="1" applyAlignment="1">
      <alignment horizontal="left"/>
    </xf>
    <xf numFmtId="0" fontId="16" fillId="25" borderId="10" xfId="0" applyFont="1" applyFill="1" applyBorder="1" applyAlignment="1">
      <alignment horizontal="center" vertical="center"/>
    </xf>
    <xf numFmtId="2" fontId="0" fillId="25" borderId="0" xfId="0" applyNumberFormat="1" applyFont="1" applyFill="1" applyAlignment="1">
      <alignment/>
    </xf>
    <xf numFmtId="1" fontId="11" fillId="25" borderId="10" xfId="0" applyNumberFormat="1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left"/>
    </xf>
    <xf numFmtId="0" fontId="13" fillId="25" borderId="10" xfId="0" applyFont="1" applyFill="1" applyBorder="1" applyAlignment="1">
      <alignment horizontal="center" vertical="center"/>
    </xf>
    <xf numFmtId="1" fontId="0" fillId="25" borderId="0" xfId="0" applyNumberFormat="1" applyFont="1" applyFill="1" applyAlignment="1">
      <alignment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0" fontId="17" fillId="25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21" fillId="25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ont="1" applyFill="1" applyAlignment="1">
      <alignment horizontal="center"/>
    </xf>
    <xf numFmtId="1" fontId="21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25" borderId="12" xfId="0" applyNumberFormat="1" applyFont="1" applyFill="1" applyBorder="1" applyAlignment="1">
      <alignment horizontal="center" vertical="center"/>
    </xf>
    <xf numFmtId="1" fontId="12" fillId="25" borderId="12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0" fillId="25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49" fontId="12" fillId="25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2" fontId="2" fillId="25" borderId="10" xfId="55" applyNumberFormat="1" applyFont="1" applyFill="1" applyBorder="1" applyAlignment="1">
      <alignment horizontal="center" vertical="center"/>
      <protection/>
    </xf>
    <xf numFmtId="192" fontId="21" fillId="0" borderId="10" xfId="0" applyNumberFormat="1" applyFont="1" applyFill="1" applyBorder="1" applyAlignment="1">
      <alignment horizontal="center" vertical="center" wrapText="1"/>
    </xf>
    <xf numFmtId="0" fontId="2" fillId="25" borderId="10" xfId="55" applyFont="1" applyFill="1" applyBorder="1" applyAlignment="1">
      <alignment horizontal="center" vertical="center"/>
      <protection/>
    </xf>
    <xf numFmtId="192" fontId="2" fillId="25" borderId="10" xfId="55" applyNumberFormat="1" applyFont="1" applyFill="1" applyBorder="1" applyAlignment="1">
      <alignment horizontal="center" vertical="center"/>
      <protection/>
    </xf>
    <xf numFmtId="1" fontId="21" fillId="25" borderId="10" xfId="0" applyNumberFormat="1" applyFont="1" applyFill="1" applyBorder="1" applyAlignment="1">
      <alignment horizontal="center" vertical="center"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192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/>
    </xf>
    <xf numFmtId="0" fontId="17" fillId="26" borderId="0" xfId="0" applyFont="1" applyFill="1" applyAlignment="1">
      <alignment horizontal="center" vertical="center"/>
    </xf>
    <xf numFmtId="1" fontId="13" fillId="25" borderId="10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92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192" fontId="27" fillId="25" borderId="10" xfId="0" applyNumberFormat="1" applyFont="1" applyFill="1" applyBorder="1" applyAlignment="1">
      <alignment horizontal="center" vertical="center"/>
    </xf>
    <xf numFmtId="192" fontId="21" fillId="25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 wrapText="1"/>
    </xf>
    <xf numFmtId="1" fontId="27" fillId="25" borderId="10" xfId="0" applyNumberFormat="1" applyFont="1" applyFill="1" applyBorder="1" applyAlignment="1">
      <alignment horizontal="center" vertical="center"/>
    </xf>
    <xf numFmtId="192" fontId="26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 wrapText="1"/>
    </xf>
    <xf numFmtId="1" fontId="26" fillId="25" borderId="0" xfId="0" applyNumberFormat="1" applyFont="1" applyFill="1" applyAlignment="1">
      <alignment/>
    </xf>
    <xf numFmtId="192" fontId="12" fillId="25" borderId="10" xfId="0" applyNumberFormat="1" applyFont="1" applyFill="1" applyBorder="1" applyAlignment="1">
      <alignment horizontal="center" vertical="center" wrapText="1"/>
    </xf>
    <xf numFmtId="192" fontId="9" fillId="25" borderId="13" xfId="0" applyNumberFormat="1" applyFont="1" applyFill="1" applyBorder="1" applyAlignment="1">
      <alignment horizontal="center" vertical="center" wrapText="1"/>
    </xf>
    <xf numFmtId="192" fontId="9" fillId="25" borderId="14" xfId="0" applyNumberFormat="1" applyFont="1" applyFill="1" applyBorder="1" applyAlignment="1">
      <alignment horizontal="center" vertical="center" wrapText="1"/>
    </xf>
    <xf numFmtId="192" fontId="9" fillId="25" borderId="12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left" vertical="center"/>
    </xf>
    <xf numFmtId="0" fontId="11" fillId="25" borderId="14" xfId="0" applyFont="1" applyFill="1" applyBorder="1" applyAlignment="1">
      <alignment horizontal="left" vertical="center"/>
    </xf>
    <xf numFmtId="0" fontId="11" fillId="25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2" fillId="25" borderId="13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" fillId="25" borderId="10" xfId="55" applyFont="1" applyFill="1" applyBorder="1" applyAlignment="1">
      <alignment horizontal="left" vertical="center" wrapText="1"/>
      <protection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12" fillId="25" borderId="13" xfId="0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left" vertical="center" wrapText="1"/>
    </xf>
    <xf numFmtId="0" fontId="1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" fillId="25" borderId="13" xfId="55" applyFont="1" applyFill="1" applyBorder="1" applyAlignment="1">
      <alignment horizontal="left" vertical="center"/>
      <protection/>
    </xf>
    <xf numFmtId="0" fontId="2" fillId="25" borderId="14" xfId="55" applyFont="1" applyFill="1" applyBorder="1" applyAlignment="1">
      <alignment horizontal="left" vertical="center"/>
      <protection/>
    </xf>
    <xf numFmtId="0" fontId="2" fillId="25" borderId="12" xfId="55" applyFont="1" applyFill="1" applyBorder="1" applyAlignment="1">
      <alignment horizontal="left" vertical="center"/>
      <protection/>
    </xf>
    <xf numFmtId="0" fontId="2" fillId="25" borderId="0" xfId="0" applyFont="1" applyFill="1" applyBorder="1" applyAlignment="1">
      <alignment horizontal="left" vertical="center"/>
    </xf>
    <xf numFmtId="0" fontId="2" fillId="25" borderId="13" xfId="55" applyFont="1" applyFill="1" applyBorder="1" applyAlignment="1">
      <alignment horizontal="left" vertical="center"/>
      <protection/>
    </xf>
    <xf numFmtId="0" fontId="2" fillId="25" borderId="14" xfId="55" applyFont="1" applyFill="1" applyBorder="1" applyAlignment="1">
      <alignment horizontal="left" vertical="center"/>
      <protection/>
    </xf>
    <xf numFmtId="0" fontId="2" fillId="25" borderId="12" xfId="55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25" borderId="13" xfId="55" applyFont="1" applyFill="1" applyBorder="1" applyAlignment="1">
      <alignment horizontal="center" vertical="center" wrapText="1"/>
      <protection/>
    </xf>
    <xf numFmtId="0" fontId="2" fillId="25" borderId="14" xfId="55" applyFont="1" applyFill="1" applyBorder="1" applyAlignment="1">
      <alignment horizontal="center" vertical="center" wrapText="1"/>
      <protection/>
    </xf>
    <xf numFmtId="0" fontId="2" fillId="25" borderId="12" xfId="55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7"/>
  <sheetViews>
    <sheetView tabSelected="1" view="pageBreakPreview" zoomScale="95" zoomScaleNormal="80" zoomScaleSheetLayoutView="95" zoomScalePageLayoutView="0" workbookViewId="0" topLeftCell="A259">
      <selection activeCell="E260" sqref="E260:G260"/>
    </sheetView>
  </sheetViews>
  <sheetFormatPr defaultColWidth="9.140625" defaultRowHeight="27" customHeight="1" outlineLevelCol="1"/>
  <cols>
    <col min="1" max="1" width="38.00390625" style="78" customWidth="1"/>
    <col min="2" max="2" width="7.8515625" style="13" customWidth="1"/>
    <col min="3" max="3" width="6.7109375" style="13" customWidth="1"/>
    <col min="4" max="4" width="7.8515625" style="79" customWidth="1"/>
    <col min="5" max="6" width="8.00390625" style="13" customWidth="1"/>
    <col min="7" max="7" width="9.00390625" style="13" customWidth="1"/>
    <col min="8" max="8" width="10.57421875" style="56" customWidth="1"/>
    <col min="9" max="9" width="8.57421875" style="130" customWidth="1"/>
    <col min="10" max="10" width="6.7109375" style="13" customWidth="1"/>
    <col min="11" max="11" width="6.8515625" style="13" customWidth="1"/>
    <col min="12" max="12" width="7.00390625" style="13" customWidth="1"/>
    <col min="13" max="14" width="7.57421875" style="13" customWidth="1"/>
    <col min="15" max="15" width="7.140625" style="13" customWidth="1"/>
    <col min="16" max="16" width="5.7109375" style="13" customWidth="1"/>
    <col min="17" max="17" width="3.28125" style="10" customWidth="1"/>
    <col min="18" max="18" width="7.8515625" style="10" hidden="1" customWidth="1" outlineLevel="1"/>
    <col min="19" max="19" width="10.28125" style="10" hidden="1" customWidth="1" outlineLevel="1"/>
    <col min="20" max="20" width="9.140625" style="10" hidden="1" customWidth="1" outlineLevel="1"/>
    <col min="21" max="21" width="8.8515625" style="10" customWidth="1" collapsed="1"/>
    <col min="22" max="16384" width="9.140625" style="10" customWidth="1"/>
  </cols>
  <sheetData>
    <row r="1" spans="1:16" ht="74.25" customHeight="1">
      <c r="A1" s="198" t="s">
        <v>251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</row>
    <row r="2" spans="1:19" ht="30.75" customHeight="1">
      <c r="A2" s="198" t="s">
        <v>257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  <c r="R2" s="23" t="s">
        <v>26</v>
      </c>
      <c r="S2" s="23"/>
    </row>
    <row r="3" spans="1:19" ht="30.75" customHeight="1">
      <c r="A3" s="198" t="s">
        <v>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R3" s="25" t="s">
        <v>6</v>
      </c>
      <c r="S3" s="10">
        <f>D25</f>
        <v>40</v>
      </c>
    </row>
    <row r="4" spans="1:19" ht="30.75" customHeight="1">
      <c r="A4" s="201" t="s">
        <v>258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R4" s="26" t="s">
        <v>7</v>
      </c>
      <c r="S4" s="27" t="e">
        <f>D13+D23+#REF!</f>
        <v>#REF!</v>
      </c>
    </row>
    <row r="5" spans="1:19" ht="30.75" customHeight="1">
      <c r="A5" s="160" t="s">
        <v>44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  <c r="R5" s="26" t="s">
        <v>8</v>
      </c>
      <c r="S5" s="28" t="e">
        <f>#REF!</f>
        <v>#REF!</v>
      </c>
    </row>
    <row r="6" spans="1:19" ht="30.75" customHeight="1">
      <c r="A6" s="163" t="s">
        <v>71</v>
      </c>
      <c r="B6" s="167" t="s">
        <v>0</v>
      </c>
      <c r="C6" s="167" t="s">
        <v>1</v>
      </c>
      <c r="D6" s="204" t="s">
        <v>72</v>
      </c>
      <c r="E6" s="205"/>
      <c r="F6" s="205"/>
      <c r="G6" s="205"/>
      <c r="H6" s="206"/>
      <c r="I6" s="165" t="s">
        <v>68</v>
      </c>
      <c r="J6" s="132" t="s">
        <v>53</v>
      </c>
      <c r="K6" s="133"/>
      <c r="L6" s="134"/>
      <c r="M6" s="132" t="s">
        <v>54</v>
      </c>
      <c r="N6" s="133"/>
      <c r="O6" s="133"/>
      <c r="P6" s="134"/>
      <c r="R6" s="29" t="s">
        <v>25</v>
      </c>
      <c r="S6" s="28" t="e">
        <f>#REF!+#REF!</f>
        <v>#REF!</v>
      </c>
    </row>
    <row r="7" spans="1:19" s="24" customFormat="1" ht="30.75" customHeight="1">
      <c r="A7" s="164"/>
      <c r="B7" s="168"/>
      <c r="C7" s="168"/>
      <c r="D7" s="94" t="s">
        <v>70</v>
      </c>
      <c r="E7" s="95" t="s">
        <v>73</v>
      </c>
      <c r="F7" s="95" t="s">
        <v>74</v>
      </c>
      <c r="G7" s="95" t="s">
        <v>75</v>
      </c>
      <c r="H7" s="94" t="s">
        <v>76</v>
      </c>
      <c r="I7" s="166"/>
      <c r="J7" s="68" t="s">
        <v>4</v>
      </c>
      <c r="K7" s="68" t="s">
        <v>5</v>
      </c>
      <c r="L7" s="68" t="s">
        <v>52</v>
      </c>
      <c r="M7" s="68" t="s">
        <v>55</v>
      </c>
      <c r="N7" s="68" t="s">
        <v>56</v>
      </c>
      <c r="O7" s="68" t="s">
        <v>57</v>
      </c>
      <c r="P7" s="68" t="s">
        <v>58</v>
      </c>
      <c r="R7" s="10" t="s">
        <v>60</v>
      </c>
      <c r="S7" s="10"/>
    </row>
    <row r="8" spans="1:19" s="23" customFormat="1" ht="30.75" customHeight="1">
      <c r="A8" s="157" t="s">
        <v>37</v>
      </c>
      <c r="B8" s="158"/>
      <c r="C8" s="159"/>
      <c r="D8" s="115">
        <f>30+205+D11+D12</f>
        <v>530</v>
      </c>
      <c r="E8" s="8">
        <f>E9+E10+E11+E12++E13</f>
        <v>17.299999999999997</v>
      </c>
      <c r="F8" s="8">
        <f>F9+F10+F11+F12++F13</f>
        <v>19.4</v>
      </c>
      <c r="G8" s="8">
        <f>G9+G10+G11+G12++G13</f>
        <v>62.3</v>
      </c>
      <c r="H8" s="8">
        <f>H9+H10+H11+H12++H13</f>
        <v>493.00000000000006</v>
      </c>
      <c r="I8" s="122"/>
      <c r="J8" s="8">
        <f>J9+J10+J11+J12++J13</f>
        <v>1.4140000000000001</v>
      </c>
      <c r="K8" s="8">
        <f>K9+K10+K11+K12++K13</f>
        <v>0.3042222222222222</v>
      </c>
      <c r="L8" s="8">
        <f>L9+L10+L11+L12++L13</f>
        <v>252.4</v>
      </c>
      <c r="M8" s="8">
        <f>M9+M10+M11+M12++M13</f>
        <v>560.8000000000001</v>
      </c>
      <c r="N8" s="8">
        <f>N9+N10+N11+N12++N13</f>
        <v>343.7</v>
      </c>
      <c r="O8" s="8">
        <f>O9+O10+O11+O12++O13</f>
        <v>60.5</v>
      </c>
      <c r="P8" s="8">
        <f>P9+P10+P11+P12++P13</f>
        <v>0.985</v>
      </c>
      <c r="R8" s="26" t="s">
        <v>9</v>
      </c>
      <c r="S8" s="28" t="e">
        <f>#REF!+#REF!</f>
        <v>#REF!</v>
      </c>
    </row>
    <row r="9" spans="1:19" ht="30.75" customHeight="1">
      <c r="A9" s="143" t="s">
        <v>78</v>
      </c>
      <c r="B9" s="144"/>
      <c r="C9" s="145"/>
      <c r="D9" s="96" t="s">
        <v>42</v>
      </c>
      <c r="E9" s="67">
        <v>1.8</v>
      </c>
      <c r="F9" s="67">
        <v>7.1</v>
      </c>
      <c r="G9" s="67">
        <v>9.9</v>
      </c>
      <c r="H9" s="70">
        <f>E9*4+F9*9+G9*4</f>
        <v>110.69999999999999</v>
      </c>
      <c r="I9" s="77" t="s">
        <v>69</v>
      </c>
      <c r="J9" s="1">
        <v>0</v>
      </c>
      <c r="K9" s="1">
        <v>0.022222222222222223</v>
      </c>
      <c r="L9" s="1">
        <v>60</v>
      </c>
      <c r="M9" s="1">
        <v>8.2</v>
      </c>
      <c r="N9" s="1">
        <v>16</v>
      </c>
      <c r="O9" s="1">
        <v>2.8</v>
      </c>
      <c r="P9" s="20">
        <v>0.05</v>
      </c>
      <c r="R9" s="26" t="s">
        <v>10</v>
      </c>
      <c r="S9" s="28" t="e">
        <f>#REF!+#REF!++#REF!+#REF!+#REF!++#REF!+#REF!</f>
        <v>#REF!</v>
      </c>
    </row>
    <row r="10" spans="1:19" ht="30.75" customHeight="1">
      <c r="A10" s="137" t="s">
        <v>224</v>
      </c>
      <c r="B10" s="138"/>
      <c r="C10" s="139"/>
      <c r="D10" s="65">
        <v>200</v>
      </c>
      <c r="E10" s="67">
        <v>7.5</v>
      </c>
      <c r="F10" s="67">
        <v>7.7</v>
      </c>
      <c r="G10" s="67">
        <v>26</v>
      </c>
      <c r="H10" s="72">
        <f>E10*4+F10*9+G10*4</f>
        <v>203.3</v>
      </c>
      <c r="I10" s="77" t="s">
        <v>79</v>
      </c>
      <c r="J10" s="67">
        <v>0.8740000000000002</v>
      </c>
      <c r="K10" s="67">
        <v>0.1</v>
      </c>
      <c r="L10" s="67">
        <v>106.4</v>
      </c>
      <c r="M10" s="67">
        <v>258</v>
      </c>
      <c r="N10" s="67">
        <v>142.5</v>
      </c>
      <c r="O10" s="67">
        <v>43.6</v>
      </c>
      <c r="P10" s="67">
        <v>0.05</v>
      </c>
      <c r="R10" s="26" t="s">
        <v>12</v>
      </c>
      <c r="S10" s="27" t="e">
        <f>#REF!+#REF!</f>
        <v>#REF!</v>
      </c>
    </row>
    <row r="11" spans="1:18" ht="30.75" customHeight="1">
      <c r="A11" s="153" t="s">
        <v>80</v>
      </c>
      <c r="B11" s="154"/>
      <c r="C11" s="155"/>
      <c r="D11" s="69">
        <v>180</v>
      </c>
      <c r="E11" s="1">
        <v>3.1</v>
      </c>
      <c r="F11" s="69">
        <v>2.7</v>
      </c>
      <c r="G11" s="69">
        <v>12.1</v>
      </c>
      <c r="H11" s="72">
        <f>E11*4+F11*9+G11*4</f>
        <v>85.1</v>
      </c>
      <c r="I11" s="90" t="s">
        <v>81</v>
      </c>
      <c r="J11" s="1">
        <v>0.54</v>
      </c>
      <c r="K11" s="1">
        <v>0.036000000000000004</v>
      </c>
      <c r="L11" s="1">
        <v>36</v>
      </c>
      <c r="M11" s="1">
        <v>108</v>
      </c>
      <c r="N11" s="1">
        <v>64.8</v>
      </c>
      <c r="O11" s="1">
        <v>0</v>
      </c>
      <c r="P11" s="1">
        <v>0.045</v>
      </c>
      <c r="R11" s="10" t="s">
        <v>103</v>
      </c>
    </row>
    <row r="12" spans="1:19" ht="30.75" customHeight="1">
      <c r="A12" s="97" t="s">
        <v>82</v>
      </c>
      <c r="B12" s="66">
        <v>115</v>
      </c>
      <c r="C12" s="66">
        <v>115</v>
      </c>
      <c r="D12" s="98">
        <v>115</v>
      </c>
      <c r="E12" s="74">
        <v>4.5</v>
      </c>
      <c r="F12" s="74">
        <v>1.7</v>
      </c>
      <c r="G12" s="74">
        <v>5.5</v>
      </c>
      <c r="H12" s="70">
        <f>E12*4+F12*9+G12*4</f>
        <v>55.3</v>
      </c>
      <c r="I12" s="77"/>
      <c r="J12" s="74">
        <v>0</v>
      </c>
      <c r="K12" s="74">
        <v>0.1</v>
      </c>
      <c r="L12" s="74">
        <v>50</v>
      </c>
      <c r="M12" s="74">
        <v>180</v>
      </c>
      <c r="N12" s="74">
        <v>96</v>
      </c>
      <c r="O12" s="74">
        <v>7.5</v>
      </c>
      <c r="P12" s="74">
        <v>0</v>
      </c>
      <c r="R12" s="26" t="s">
        <v>17</v>
      </c>
      <c r="S12" s="28"/>
    </row>
    <row r="13" spans="1:19" ht="30.75" customHeight="1">
      <c r="A13" s="143" t="s">
        <v>2</v>
      </c>
      <c r="B13" s="144"/>
      <c r="C13" s="145"/>
      <c r="D13" s="65">
        <v>20</v>
      </c>
      <c r="E13" s="67">
        <v>0.4</v>
      </c>
      <c r="F13" s="67">
        <v>0.2</v>
      </c>
      <c r="G13" s="67">
        <v>8.8</v>
      </c>
      <c r="H13" s="72">
        <v>38.6</v>
      </c>
      <c r="I13" s="77"/>
      <c r="J13" s="1">
        <v>0</v>
      </c>
      <c r="K13" s="1">
        <v>0.046000000000000006</v>
      </c>
      <c r="L13" s="1">
        <v>0</v>
      </c>
      <c r="M13" s="1">
        <v>6.6000000000000005</v>
      </c>
      <c r="N13" s="1">
        <v>24.4</v>
      </c>
      <c r="O13" s="1">
        <v>6.6</v>
      </c>
      <c r="P13" s="1">
        <v>0.84</v>
      </c>
      <c r="R13" s="26" t="s">
        <v>18</v>
      </c>
      <c r="S13" s="28" t="e">
        <f>#REF!++#REF!+#REF!+#REF!</f>
        <v>#REF!</v>
      </c>
    </row>
    <row r="14" spans="1:19" ht="30.75" customHeight="1">
      <c r="A14" s="153" t="s">
        <v>51</v>
      </c>
      <c r="B14" s="154"/>
      <c r="C14" s="155"/>
      <c r="D14" s="69">
        <v>20</v>
      </c>
      <c r="E14" s="1"/>
      <c r="F14" s="1"/>
      <c r="G14" s="1"/>
      <c r="H14" s="1"/>
      <c r="I14" s="123"/>
      <c r="J14" s="1"/>
      <c r="K14" s="1"/>
      <c r="L14" s="1"/>
      <c r="M14" s="1"/>
      <c r="N14" s="1"/>
      <c r="O14" s="1"/>
      <c r="P14" s="1"/>
      <c r="R14" s="10" t="s">
        <v>61</v>
      </c>
      <c r="S14" s="10">
        <f>C12</f>
        <v>115</v>
      </c>
    </row>
    <row r="15" spans="1:18" ht="30.75" customHeight="1">
      <c r="A15" s="157" t="s">
        <v>36</v>
      </c>
      <c r="B15" s="158"/>
      <c r="C15" s="159"/>
      <c r="D15" s="115">
        <f>D16+260+D20+D21+D22</f>
        <v>790</v>
      </c>
      <c r="E15" s="8">
        <f>E16+E19+E20+E21+E22+E23+E25</f>
        <v>23.6</v>
      </c>
      <c r="F15" s="8">
        <f>F16+F19+F20+F21+F22+F23+F25</f>
        <v>24.400000000000006</v>
      </c>
      <c r="G15" s="8">
        <f>G16+G19+G20+G21+G22+G23+G25</f>
        <v>117</v>
      </c>
      <c r="H15" s="8">
        <f>H16+H19+H20+H21+H22+H23+H25</f>
        <v>782</v>
      </c>
      <c r="I15" s="122"/>
      <c r="J15" s="8">
        <f>J16+J19+J20+J21+J22+J23+J25</f>
        <v>18.880000000000003</v>
      </c>
      <c r="K15" s="8">
        <f>K16+K19+K20+K21+K22+K23+K25</f>
        <v>0.43999999999999995</v>
      </c>
      <c r="L15" s="8">
        <f>L16+L19+L20+L21+L22+L23+L25</f>
        <v>120.8</v>
      </c>
      <c r="M15" s="8">
        <f>M16+M19+M20+M21+M22+M23+M25</f>
        <v>158.784</v>
      </c>
      <c r="N15" s="8">
        <f>N16+N19+N20+N21+N22+N23+N25</f>
        <v>303.332</v>
      </c>
      <c r="O15" s="8">
        <f>O16+O19+O20+O21+O22+O23+O25</f>
        <v>99.82799999999999</v>
      </c>
      <c r="P15" s="8">
        <f>P16+P19+P20+P21+P22+P23+P25</f>
        <v>5.424</v>
      </c>
      <c r="R15" s="26" t="s">
        <v>19</v>
      </c>
    </row>
    <row r="16" spans="1:19" ht="30.75" customHeight="1">
      <c r="A16" s="136" t="s">
        <v>213</v>
      </c>
      <c r="B16" s="136"/>
      <c r="C16" s="136"/>
      <c r="D16" s="65">
        <v>80</v>
      </c>
      <c r="E16" s="69">
        <v>1.1</v>
      </c>
      <c r="F16" s="1">
        <v>4</v>
      </c>
      <c r="G16" s="69">
        <v>5.5</v>
      </c>
      <c r="H16" s="57">
        <f>G16*4+F16*9+E16*4</f>
        <v>62.4</v>
      </c>
      <c r="I16" s="124" t="s">
        <v>214</v>
      </c>
      <c r="J16" s="1">
        <v>1.52</v>
      </c>
      <c r="K16" s="1">
        <v>0.08</v>
      </c>
      <c r="L16" s="1">
        <v>0</v>
      </c>
      <c r="M16" s="1">
        <v>25.783999999999995</v>
      </c>
      <c r="N16" s="1">
        <v>30.031999999999996</v>
      </c>
      <c r="O16" s="1">
        <v>7.327999999999999</v>
      </c>
      <c r="P16" s="1">
        <v>0.9840000000000001</v>
      </c>
      <c r="R16" s="26" t="s">
        <v>20</v>
      </c>
      <c r="S16" s="28" t="e">
        <f>#REF!</f>
        <v>#REF!</v>
      </c>
    </row>
    <row r="17" spans="1:19" ht="30.75" customHeight="1">
      <c r="A17" s="217" t="s">
        <v>48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9"/>
      <c r="R17" s="10" t="s">
        <v>105</v>
      </c>
      <c r="S17" s="10">
        <v>0</v>
      </c>
    </row>
    <row r="18" spans="1:19" ht="30.75" customHeight="1">
      <c r="A18" s="149" t="s">
        <v>97</v>
      </c>
      <c r="B18" s="150"/>
      <c r="C18" s="151"/>
      <c r="D18" s="31">
        <v>80</v>
      </c>
      <c r="E18" s="5">
        <v>0.48</v>
      </c>
      <c r="F18" s="5">
        <v>0.16</v>
      </c>
      <c r="G18" s="5">
        <v>3.36</v>
      </c>
      <c r="H18" s="57">
        <f>G18*4+F18*9+E18*4</f>
        <v>16.799999999999997</v>
      </c>
      <c r="I18" s="76" t="s">
        <v>98</v>
      </c>
      <c r="J18" s="9">
        <v>5.88</v>
      </c>
      <c r="K18" s="9">
        <v>0.0144</v>
      </c>
      <c r="L18" s="9">
        <v>0</v>
      </c>
      <c r="M18" s="9">
        <v>3.2927999999999997</v>
      </c>
      <c r="N18" s="9">
        <v>6.111999999999999</v>
      </c>
      <c r="O18" s="9">
        <v>0.7040000000000001</v>
      </c>
      <c r="P18" s="9">
        <v>0</v>
      </c>
      <c r="R18" s="10" t="s">
        <v>106</v>
      </c>
      <c r="S18" s="10">
        <v>2</v>
      </c>
    </row>
    <row r="19" spans="1:16" ht="30.75" customHeight="1">
      <c r="A19" s="152" t="s">
        <v>242</v>
      </c>
      <c r="B19" s="152"/>
      <c r="C19" s="152"/>
      <c r="D19" s="108" t="s">
        <v>41</v>
      </c>
      <c r="E19" s="1">
        <v>5.8</v>
      </c>
      <c r="F19" s="1">
        <v>4.8</v>
      </c>
      <c r="G19" s="1">
        <v>8.3</v>
      </c>
      <c r="H19" s="57">
        <f>G19*4+F19*9+E19*4</f>
        <v>99.60000000000001</v>
      </c>
      <c r="I19" s="101" t="s">
        <v>201</v>
      </c>
      <c r="J19" s="1">
        <v>2.2</v>
      </c>
      <c r="K19" s="1">
        <v>0.09</v>
      </c>
      <c r="L19" s="1">
        <v>73</v>
      </c>
      <c r="M19" s="1">
        <v>20.5</v>
      </c>
      <c r="N19" s="1">
        <v>41</v>
      </c>
      <c r="O19" s="1">
        <v>19.1</v>
      </c>
      <c r="P19" s="1">
        <v>0.3</v>
      </c>
    </row>
    <row r="20" spans="1:16" ht="30.75" customHeight="1">
      <c r="A20" s="135" t="s">
        <v>226</v>
      </c>
      <c r="B20" s="135"/>
      <c r="C20" s="135"/>
      <c r="D20" s="117">
        <v>100</v>
      </c>
      <c r="E20" s="67">
        <v>10.8</v>
      </c>
      <c r="F20" s="67">
        <v>10.9</v>
      </c>
      <c r="G20" s="67">
        <v>5.4</v>
      </c>
      <c r="H20" s="67">
        <f>G20*4+F20*9+E20*4</f>
        <v>162.90000000000003</v>
      </c>
      <c r="I20" s="101" t="s">
        <v>247</v>
      </c>
      <c r="J20" s="20">
        <v>0.06</v>
      </c>
      <c r="K20" s="20">
        <v>0.05</v>
      </c>
      <c r="L20" s="20">
        <v>12</v>
      </c>
      <c r="M20" s="1">
        <v>29</v>
      </c>
      <c r="N20" s="1">
        <v>61</v>
      </c>
      <c r="O20" s="1">
        <v>22</v>
      </c>
      <c r="P20" s="1">
        <v>0.2</v>
      </c>
    </row>
    <row r="21" spans="1:16" ht="30.75" customHeight="1">
      <c r="A21" s="182" t="s">
        <v>155</v>
      </c>
      <c r="B21" s="182"/>
      <c r="C21" s="182"/>
      <c r="D21" s="65">
        <v>150</v>
      </c>
      <c r="E21" s="86">
        <v>3.3</v>
      </c>
      <c r="F21" s="86">
        <v>3.6</v>
      </c>
      <c r="G21" s="86">
        <v>22.3</v>
      </c>
      <c r="H21" s="72">
        <f>E21*4+F21*9+G21*4</f>
        <v>134.8</v>
      </c>
      <c r="I21" s="101" t="s">
        <v>156</v>
      </c>
      <c r="J21" s="86">
        <v>2.2</v>
      </c>
      <c r="K21" s="86">
        <v>0.05</v>
      </c>
      <c r="L21" s="86">
        <v>35.8</v>
      </c>
      <c r="M21" s="86">
        <v>32.5</v>
      </c>
      <c r="N21" s="86">
        <v>55.3</v>
      </c>
      <c r="O21" s="86">
        <v>24</v>
      </c>
      <c r="P21" s="86">
        <v>0.3</v>
      </c>
    </row>
    <row r="22" spans="1:16" ht="30.75" customHeight="1">
      <c r="A22" s="92" t="s">
        <v>101</v>
      </c>
      <c r="B22" s="66">
        <v>200</v>
      </c>
      <c r="C22" s="66">
        <v>200</v>
      </c>
      <c r="D22" s="65">
        <v>200</v>
      </c>
      <c r="E22" s="67">
        <v>0.5</v>
      </c>
      <c r="F22" s="67">
        <v>0</v>
      </c>
      <c r="G22" s="67">
        <v>34</v>
      </c>
      <c r="H22" s="72">
        <f>E22*4+F22*9+G22*4</f>
        <v>138</v>
      </c>
      <c r="I22" s="77" t="s">
        <v>102</v>
      </c>
      <c r="J22" s="1">
        <v>12.9</v>
      </c>
      <c r="K22" s="1">
        <v>0</v>
      </c>
      <c r="L22" s="1">
        <v>0</v>
      </c>
      <c r="M22" s="1">
        <v>24</v>
      </c>
      <c r="N22" s="1">
        <v>12</v>
      </c>
      <c r="O22" s="1">
        <v>0</v>
      </c>
      <c r="P22" s="1">
        <v>0</v>
      </c>
    </row>
    <row r="23" spans="1:16" ht="30.75" customHeight="1">
      <c r="A23" s="143" t="s">
        <v>2</v>
      </c>
      <c r="B23" s="144"/>
      <c r="C23" s="145"/>
      <c r="D23" s="65">
        <v>60</v>
      </c>
      <c r="E23" s="67">
        <v>1.2</v>
      </c>
      <c r="F23" s="67">
        <v>0.6</v>
      </c>
      <c r="G23" s="67">
        <v>26.4</v>
      </c>
      <c r="H23" s="72">
        <v>115.8</v>
      </c>
      <c r="I23" s="77"/>
      <c r="J23" s="1">
        <v>0</v>
      </c>
      <c r="K23" s="1">
        <v>0.138</v>
      </c>
      <c r="L23" s="1">
        <v>0</v>
      </c>
      <c r="M23" s="1">
        <v>19.8</v>
      </c>
      <c r="N23" s="1">
        <v>73.2</v>
      </c>
      <c r="O23" s="1">
        <v>19.8</v>
      </c>
      <c r="P23" s="1">
        <v>2.52</v>
      </c>
    </row>
    <row r="24" spans="1:16" ht="30.75" customHeight="1">
      <c r="A24" s="153" t="s">
        <v>51</v>
      </c>
      <c r="B24" s="154"/>
      <c r="C24" s="155"/>
      <c r="D24" s="4">
        <v>60</v>
      </c>
      <c r="E24" s="11"/>
      <c r="F24" s="11"/>
      <c r="G24" s="11"/>
      <c r="H24" s="11"/>
      <c r="I24" s="126"/>
      <c r="J24" s="11"/>
      <c r="K24" s="11"/>
      <c r="L24" s="11"/>
      <c r="M24" s="11"/>
      <c r="N24" s="11"/>
      <c r="O24" s="11"/>
      <c r="P24" s="11"/>
    </row>
    <row r="25" spans="1:16" ht="30.75" customHeight="1">
      <c r="A25" s="143" t="s">
        <v>6</v>
      </c>
      <c r="B25" s="144"/>
      <c r="C25" s="145"/>
      <c r="D25" s="65">
        <v>40</v>
      </c>
      <c r="E25" s="67">
        <v>0.9</v>
      </c>
      <c r="F25" s="67">
        <v>0.5</v>
      </c>
      <c r="G25" s="67">
        <v>15.1</v>
      </c>
      <c r="H25" s="72">
        <v>68.5</v>
      </c>
      <c r="I25" s="77"/>
      <c r="J25" s="1">
        <v>0</v>
      </c>
      <c r="K25" s="1">
        <v>0.031999999999999994</v>
      </c>
      <c r="L25" s="1">
        <v>0</v>
      </c>
      <c r="M25" s="1">
        <v>7.2</v>
      </c>
      <c r="N25" s="1">
        <v>30.8</v>
      </c>
      <c r="O25" s="1">
        <v>7.6</v>
      </c>
      <c r="P25" s="1">
        <v>1.12</v>
      </c>
    </row>
    <row r="26" spans="1:16" ht="30.75" customHeight="1">
      <c r="A26" s="157" t="s">
        <v>3</v>
      </c>
      <c r="B26" s="158"/>
      <c r="C26" s="158"/>
      <c r="D26" s="159"/>
      <c r="E26" s="8">
        <f>E15+E8</f>
        <v>40.9</v>
      </c>
      <c r="F26" s="8">
        <f>F15+F8</f>
        <v>43.800000000000004</v>
      </c>
      <c r="G26" s="8">
        <f>G15+G8</f>
        <v>179.3</v>
      </c>
      <c r="H26" s="14">
        <f>H15+H8</f>
        <v>1275</v>
      </c>
      <c r="I26" s="125"/>
      <c r="J26" s="8">
        <f>J15+J8</f>
        <v>20.294000000000004</v>
      </c>
      <c r="K26" s="8">
        <f>K15+K8</f>
        <v>0.7442222222222221</v>
      </c>
      <c r="L26" s="8">
        <f>L15+L8</f>
        <v>373.2</v>
      </c>
      <c r="M26" s="8">
        <f>M15+M8</f>
        <v>719.5840000000001</v>
      </c>
      <c r="N26" s="14">
        <f>N15+N8</f>
        <v>647.0319999999999</v>
      </c>
      <c r="O26" s="8">
        <f>O15+O8</f>
        <v>160.32799999999997</v>
      </c>
      <c r="P26" s="8">
        <f>P15+P8</f>
        <v>6.409000000000001</v>
      </c>
    </row>
    <row r="27" spans="1:16" ht="30.75" customHeight="1">
      <c r="A27" s="160" t="s">
        <v>43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</row>
    <row r="28" spans="1:20" ht="30.75" customHeight="1">
      <c r="A28" s="163" t="s">
        <v>71</v>
      </c>
      <c r="B28" s="167" t="s">
        <v>0</v>
      </c>
      <c r="C28" s="167" t="s">
        <v>1</v>
      </c>
      <c r="D28" s="204" t="s">
        <v>72</v>
      </c>
      <c r="E28" s="205"/>
      <c r="F28" s="205"/>
      <c r="G28" s="205"/>
      <c r="H28" s="206"/>
      <c r="I28" s="165" t="s">
        <v>68</v>
      </c>
      <c r="J28" s="132" t="s">
        <v>53</v>
      </c>
      <c r="K28" s="133"/>
      <c r="L28" s="134"/>
      <c r="M28" s="132" t="s">
        <v>54</v>
      </c>
      <c r="N28" s="133"/>
      <c r="O28" s="133"/>
      <c r="P28" s="134"/>
      <c r="R28" s="23" t="s">
        <v>27</v>
      </c>
      <c r="T28" s="23"/>
    </row>
    <row r="29" spans="1:20" ht="30.75" customHeight="1">
      <c r="A29" s="164"/>
      <c r="B29" s="168"/>
      <c r="C29" s="168"/>
      <c r="D29" s="94" t="s">
        <v>70</v>
      </c>
      <c r="E29" s="95" t="s">
        <v>73</v>
      </c>
      <c r="F29" s="95" t="s">
        <v>74</v>
      </c>
      <c r="G29" s="95" t="s">
        <v>75</v>
      </c>
      <c r="H29" s="94" t="s">
        <v>76</v>
      </c>
      <c r="I29" s="166"/>
      <c r="J29" s="68" t="s">
        <v>4</v>
      </c>
      <c r="K29" s="68" t="s">
        <v>5</v>
      </c>
      <c r="L29" s="68" t="s">
        <v>52</v>
      </c>
      <c r="M29" s="68" t="s">
        <v>55</v>
      </c>
      <c r="N29" s="68" t="s">
        <v>56</v>
      </c>
      <c r="O29" s="68" t="s">
        <v>57</v>
      </c>
      <c r="P29" s="68" t="s">
        <v>58</v>
      </c>
      <c r="Q29" s="23"/>
      <c r="R29" s="25" t="s">
        <v>6</v>
      </c>
      <c r="S29" s="10">
        <f>D49</f>
        <v>40</v>
      </c>
      <c r="T29" s="23"/>
    </row>
    <row r="30" spans="1:20" ht="30.75" customHeight="1">
      <c r="A30" s="157" t="s">
        <v>37</v>
      </c>
      <c r="B30" s="158"/>
      <c r="C30" s="159"/>
      <c r="D30" s="115">
        <f>45+D32+D33+D34</f>
        <v>555</v>
      </c>
      <c r="E30" s="8">
        <f>E31+E32+E33+E34</f>
        <v>21.000000000000004</v>
      </c>
      <c r="F30" s="8">
        <f>F31+F32+F33+F34</f>
        <v>14</v>
      </c>
      <c r="G30" s="8">
        <f>G31+G32+G33+G34</f>
        <v>68.2</v>
      </c>
      <c r="H30" s="8">
        <f>H31+H32+H33+H34</f>
        <v>482.79999999999995</v>
      </c>
      <c r="I30" s="125"/>
      <c r="J30" s="8">
        <f>J31+J32+J33+J34</f>
        <v>6.199999999999999</v>
      </c>
      <c r="K30" s="8">
        <f>K31+K32+K33+K34</f>
        <v>0.032</v>
      </c>
      <c r="L30" s="8">
        <f>L31+L32+L33+L34</f>
        <v>223.625</v>
      </c>
      <c r="M30" s="8">
        <f>M31+M32+M33+M34</f>
        <v>419.83500000000004</v>
      </c>
      <c r="N30" s="8">
        <f>N31+N32+N33+N34</f>
        <v>237.57</v>
      </c>
      <c r="O30" s="8">
        <f>O31+O32+O33+O34</f>
        <v>25.895</v>
      </c>
      <c r="P30" s="8">
        <f>P31+P32+P33+P34</f>
        <v>0.8699999999999999</v>
      </c>
      <c r="Q30" s="23"/>
      <c r="R30" s="26" t="s">
        <v>7</v>
      </c>
      <c r="S30" s="28" t="e">
        <f>#REF!+D47</f>
        <v>#REF!</v>
      </c>
      <c r="T30" s="23"/>
    </row>
    <row r="31" spans="1:20" ht="30.75" customHeight="1">
      <c r="A31" s="170" t="s">
        <v>108</v>
      </c>
      <c r="B31" s="170"/>
      <c r="C31" s="170"/>
      <c r="D31" s="99" t="s">
        <v>65</v>
      </c>
      <c r="E31" s="2">
        <v>6.3</v>
      </c>
      <c r="F31" s="2">
        <v>4.1</v>
      </c>
      <c r="G31" s="2">
        <v>14.9</v>
      </c>
      <c r="H31" s="57">
        <f>E31*4+F31*9+G31*4</f>
        <v>121.69999999999999</v>
      </c>
      <c r="I31" s="124" t="s">
        <v>109</v>
      </c>
      <c r="J31" s="1">
        <v>0.1</v>
      </c>
      <c r="K31" s="1">
        <v>0</v>
      </c>
      <c r="L31" s="1">
        <v>42</v>
      </c>
      <c r="M31" s="1">
        <v>166</v>
      </c>
      <c r="N31" s="1">
        <v>98</v>
      </c>
      <c r="O31" s="1">
        <v>9.5</v>
      </c>
      <c r="P31" s="1">
        <v>0.1</v>
      </c>
      <c r="Q31" s="23"/>
      <c r="R31" s="26" t="s">
        <v>8</v>
      </c>
      <c r="S31" s="28" t="e">
        <f>#REF!+#REF!</f>
        <v>#REF!</v>
      </c>
      <c r="T31" s="23"/>
    </row>
    <row r="32" spans="1:19" s="23" customFormat="1" ht="30.75" customHeight="1">
      <c r="A32" s="173" t="s">
        <v>110</v>
      </c>
      <c r="B32" s="174"/>
      <c r="C32" s="175"/>
      <c r="D32" s="69">
        <v>180</v>
      </c>
      <c r="E32" s="1">
        <v>14.3</v>
      </c>
      <c r="F32" s="1">
        <v>9.9</v>
      </c>
      <c r="G32" s="1">
        <v>25.6</v>
      </c>
      <c r="H32" s="57">
        <f>G32*4+F32*9+E32*4</f>
        <v>248.7</v>
      </c>
      <c r="I32" s="124" t="s">
        <v>111</v>
      </c>
      <c r="J32" s="1">
        <v>0.5</v>
      </c>
      <c r="K32" s="1">
        <v>0</v>
      </c>
      <c r="L32" s="1">
        <v>181.625</v>
      </c>
      <c r="M32" s="1">
        <v>230.375</v>
      </c>
      <c r="N32" s="1">
        <v>139.5</v>
      </c>
      <c r="O32" s="1">
        <v>15.875</v>
      </c>
      <c r="P32" s="1">
        <v>0.7</v>
      </c>
      <c r="R32" s="26" t="s">
        <v>9</v>
      </c>
      <c r="S32" s="28" t="e">
        <f>#REF!</f>
        <v>#REF!</v>
      </c>
    </row>
    <row r="33" spans="1:19" s="23" customFormat="1" ht="30.75" customHeight="1">
      <c r="A33" s="156" t="s">
        <v>112</v>
      </c>
      <c r="B33" s="156"/>
      <c r="C33" s="156"/>
      <c r="D33" s="65">
        <v>200</v>
      </c>
      <c r="E33" s="67">
        <v>0.1</v>
      </c>
      <c r="F33" s="67">
        <v>0</v>
      </c>
      <c r="G33" s="67">
        <v>13.5</v>
      </c>
      <c r="H33" s="72">
        <f>E33*4+F33*9+G33*4</f>
        <v>54.4</v>
      </c>
      <c r="I33" s="77" t="s">
        <v>113</v>
      </c>
      <c r="J33" s="1">
        <v>0.8</v>
      </c>
      <c r="K33" s="1">
        <v>0</v>
      </c>
      <c r="L33" s="1">
        <v>0</v>
      </c>
      <c r="M33" s="1">
        <v>2.16</v>
      </c>
      <c r="N33" s="1">
        <v>0.07</v>
      </c>
      <c r="O33" s="1">
        <v>0.52</v>
      </c>
      <c r="P33" s="1">
        <v>0.07</v>
      </c>
      <c r="R33" s="26" t="s">
        <v>125</v>
      </c>
      <c r="S33" s="27" t="e">
        <f>#REF!</f>
        <v>#REF!</v>
      </c>
    </row>
    <row r="34" spans="1:20" s="23" customFormat="1" ht="30.75" customHeight="1">
      <c r="A34" s="137" t="s">
        <v>143</v>
      </c>
      <c r="B34" s="138"/>
      <c r="C34" s="139"/>
      <c r="D34" s="6">
        <v>130</v>
      </c>
      <c r="E34" s="2">
        <v>0.3</v>
      </c>
      <c r="F34" s="2">
        <v>0</v>
      </c>
      <c r="G34" s="2">
        <v>14.2</v>
      </c>
      <c r="H34" s="15">
        <f>G34*4+F34*9+E34*4</f>
        <v>58</v>
      </c>
      <c r="I34" s="77" t="s">
        <v>144</v>
      </c>
      <c r="J34" s="1">
        <v>4.8</v>
      </c>
      <c r="K34" s="1">
        <v>0.032</v>
      </c>
      <c r="L34" s="1">
        <v>0</v>
      </c>
      <c r="M34" s="1">
        <v>21.3</v>
      </c>
      <c r="N34" s="1">
        <v>0</v>
      </c>
      <c r="O34" s="1">
        <v>0</v>
      </c>
      <c r="P34" s="1">
        <v>0</v>
      </c>
      <c r="Q34" s="10"/>
      <c r="R34" s="26" t="s">
        <v>19</v>
      </c>
      <c r="S34" s="27" t="e">
        <f>#REF!</f>
        <v>#REF!</v>
      </c>
      <c r="T34" s="10"/>
    </row>
    <row r="35" spans="1:20" s="23" customFormat="1" ht="30.75" customHeight="1">
      <c r="A35" s="157" t="s">
        <v>36</v>
      </c>
      <c r="B35" s="158"/>
      <c r="C35" s="159"/>
      <c r="D35" s="115">
        <f>D38+265+D42+D45+D46</f>
        <v>795</v>
      </c>
      <c r="E35" s="8">
        <f>E38+E44+E45+E46+E47+E49+E41</f>
        <v>22.599999999999998</v>
      </c>
      <c r="F35" s="8">
        <f>F38+F44+F45+F46+F47+F49+F41</f>
        <v>27.200000000000003</v>
      </c>
      <c r="G35" s="8">
        <f>G38+G44+G45+G46+G47+G49+G41</f>
        <v>116.3</v>
      </c>
      <c r="H35" s="14">
        <f>H38+H44+H45+H46+H47+H49+H41</f>
        <v>800.4</v>
      </c>
      <c r="I35" s="122"/>
      <c r="J35" s="8">
        <f>J38+J44+J45+J46+J47+J49+J41</f>
        <v>12.649999999999999</v>
      </c>
      <c r="K35" s="8">
        <f>K38+K44+K45+K46+K47+K49+K41</f>
        <v>0.344</v>
      </c>
      <c r="L35" s="8">
        <f>L38+L44+L45+L46+L47+L49+L41</f>
        <v>88.2</v>
      </c>
      <c r="M35" s="8">
        <f>M38+M44+M45+M46+M47+M49+M41</f>
        <v>134.7865</v>
      </c>
      <c r="N35" s="8">
        <f>N38+N44+N45+N46+N47+N49+N41</f>
        <v>345.5865</v>
      </c>
      <c r="O35" s="8">
        <f>O38+O44+O45+O46+O47+O49+O41</f>
        <v>96.49499999999999</v>
      </c>
      <c r="P35" s="8">
        <f>P38+P44+P45+P46+P47+P49+P41</f>
        <v>7.7835</v>
      </c>
      <c r="Q35" s="10"/>
      <c r="R35" s="26" t="s">
        <v>20</v>
      </c>
      <c r="S35" s="27" t="e">
        <f>#REF!+#REF!</f>
        <v>#REF!</v>
      </c>
      <c r="T35" s="10"/>
    </row>
    <row r="36" spans="1:20" s="23" customFormat="1" ht="30.75" customHeight="1">
      <c r="A36" s="156" t="s">
        <v>215</v>
      </c>
      <c r="B36" s="156"/>
      <c r="C36" s="156"/>
      <c r="D36" s="69">
        <v>80</v>
      </c>
      <c r="E36" s="67">
        <v>1</v>
      </c>
      <c r="F36" s="67">
        <v>4</v>
      </c>
      <c r="G36" s="67">
        <v>6.7</v>
      </c>
      <c r="H36" s="72">
        <f>E36*4+F36*9+G36*4</f>
        <v>66.8</v>
      </c>
      <c r="I36" s="76" t="s">
        <v>216</v>
      </c>
      <c r="J36" s="20">
        <v>3.3431578947368426</v>
      </c>
      <c r="K36" s="64">
        <v>0</v>
      </c>
      <c r="L36" s="20">
        <v>0.7017543859649121</v>
      </c>
      <c r="M36" s="20">
        <v>17.524210526315787</v>
      </c>
      <c r="N36" s="20">
        <v>29.717894736842112</v>
      </c>
      <c r="O36" s="20">
        <v>19.368421052631575</v>
      </c>
      <c r="P36" s="20">
        <v>0.4</v>
      </c>
      <c r="Q36" s="10"/>
      <c r="R36" s="26" t="s">
        <v>21</v>
      </c>
      <c r="S36" s="23" t="e">
        <f>#REF!</f>
        <v>#REF!</v>
      </c>
      <c r="T36" s="10"/>
    </row>
    <row r="37" spans="1:40" ht="30.75" customHeight="1">
      <c r="A37" s="146" t="s">
        <v>48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T37" s="190"/>
      <c r="U37" s="190"/>
      <c r="V37" s="190"/>
      <c r="W37" s="190"/>
      <c r="X37" s="190"/>
      <c r="Y37" s="35"/>
      <c r="Z37" s="36"/>
      <c r="AA37" s="36"/>
      <c r="AB37" s="36"/>
      <c r="AC37" s="37"/>
      <c r="AD37" s="38"/>
      <c r="AE37" s="39"/>
      <c r="AF37" s="40"/>
      <c r="AG37" s="40"/>
      <c r="AH37" s="40"/>
      <c r="AI37" s="40"/>
      <c r="AJ37" s="40"/>
      <c r="AK37" s="40"/>
      <c r="AL37" s="41"/>
      <c r="AM37" s="41"/>
      <c r="AN37" s="34"/>
    </row>
    <row r="38" spans="1:40" ht="30.75" customHeight="1">
      <c r="A38" s="32" t="s">
        <v>114</v>
      </c>
      <c r="B38" s="17">
        <f>C38*1.05</f>
        <v>84</v>
      </c>
      <c r="C38" s="17">
        <v>80</v>
      </c>
      <c r="D38" s="69">
        <v>80</v>
      </c>
      <c r="E38" s="1">
        <v>1.5</v>
      </c>
      <c r="F38" s="1">
        <v>3.7</v>
      </c>
      <c r="G38" s="1">
        <v>6.2</v>
      </c>
      <c r="H38" s="57">
        <f>E38*4+F38*9+G38*4</f>
        <v>64.10000000000001</v>
      </c>
      <c r="I38" s="76" t="s">
        <v>115</v>
      </c>
      <c r="J38" s="1">
        <v>5.6</v>
      </c>
      <c r="K38" s="20">
        <v>0.02</v>
      </c>
      <c r="L38" s="1">
        <v>0</v>
      </c>
      <c r="M38" s="1">
        <v>32.8</v>
      </c>
      <c r="N38" s="1">
        <v>0</v>
      </c>
      <c r="O38" s="1">
        <v>12</v>
      </c>
      <c r="P38" s="1">
        <v>0.6</v>
      </c>
      <c r="T38" s="42"/>
      <c r="U38" s="34"/>
      <c r="V38" s="34"/>
      <c r="W38" s="43"/>
      <c r="X38" s="40"/>
      <c r="Y38" s="40"/>
      <c r="Z38" s="40"/>
      <c r="AA38" s="40"/>
      <c r="AB38" s="40"/>
      <c r="AC38" s="40"/>
      <c r="AD38" s="38"/>
      <c r="AE38" s="44"/>
      <c r="AF38" s="40"/>
      <c r="AG38" s="40"/>
      <c r="AH38" s="40"/>
      <c r="AI38" s="40"/>
      <c r="AJ38" s="40"/>
      <c r="AK38" s="40"/>
      <c r="AL38" s="41"/>
      <c r="AM38" s="41"/>
      <c r="AN38" s="34"/>
    </row>
    <row r="39" spans="1:40" ht="30.75" customHeight="1">
      <c r="A39" s="220" t="s">
        <v>48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2"/>
      <c r="T39" s="42"/>
      <c r="U39" s="34"/>
      <c r="V39" s="34"/>
      <c r="W39" s="43"/>
      <c r="X39" s="40"/>
      <c r="Y39" s="40"/>
      <c r="Z39" s="40"/>
      <c r="AA39" s="38"/>
      <c r="AB39" s="38"/>
      <c r="AC39" s="38"/>
      <c r="AD39" s="38"/>
      <c r="AE39" s="44"/>
      <c r="AF39" s="40"/>
      <c r="AG39" s="40"/>
      <c r="AH39" s="40"/>
      <c r="AI39" s="40"/>
      <c r="AJ39" s="40"/>
      <c r="AK39" s="40"/>
      <c r="AL39" s="41"/>
      <c r="AM39" s="41"/>
      <c r="AN39" s="34"/>
    </row>
    <row r="40" spans="1:40" ht="30.75" customHeight="1">
      <c r="A40" s="136" t="s">
        <v>116</v>
      </c>
      <c r="B40" s="136"/>
      <c r="C40" s="136"/>
      <c r="D40" s="65">
        <v>80</v>
      </c>
      <c r="E40" s="67">
        <v>0.7</v>
      </c>
      <c r="F40" s="67">
        <v>4.1</v>
      </c>
      <c r="G40" s="67">
        <v>1</v>
      </c>
      <c r="H40" s="72">
        <f>G40*4+F40*9+E40*4</f>
        <v>43.699999999999996</v>
      </c>
      <c r="I40" s="77" t="s">
        <v>117</v>
      </c>
      <c r="J40" s="74">
        <v>4</v>
      </c>
      <c r="K40" s="74">
        <v>0.02</v>
      </c>
      <c r="L40" s="74">
        <v>0</v>
      </c>
      <c r="M40" s="1">
        <v>14.4</v>
      </c>
      <c r="N40" s="74">
        <v>26.4</v>
      </c>
      <c r="O40" s="74">
        <v>10.4</v>
      </c>
      <c r="P40" s="74">
        <v>0.4</v>
      </c>
      <c r="T40" s="42"/>
      <c r="U40" s="34"/>
      <c r="V40" s="34"/>
      <c r="W40" s="43"/>
      <c r="X40" s="40"/>
      <c r="Y40" s="40"/>
      <c r="Z40" s="40"/>
      <c r="AA40" s="38"/>
      <c r="AB40" s="38"/>
      <c r="AC40" s="38"/>
      <c r="AD40" s="38"/>
      <c r="AE40" s="44"/>
      <c r="AF40" s="40"/>
      <c r="AG40" s="40"/>
      <c r="AH40" s="40"/>
      <c r="AI40" s="40"/>
      <c r="AJ40" s="40"/>
      <c r="AK40" s="40"/>
      <c r="AL40" s="41"/>
      <c r="AM40" s="41"/>
      <c r="AN40" s="34"/>
    </row>
    <row r="41" spans="1:40" ht="30.75" customHeight="1">
      <c r="A41" s="173" t="s">
        <v>118</v>
      </c>
      <c r="B41" s="175"/>
      <c r="C41" s="146" t="s">
        <v>59</v>
      </c>
      <c r="D41" s="148"/>
      <c r="E41" s="1">
        <v>4.3</v>
      </c>
      <c r="F41" s="1">
        <v>5.1</v>
      </c>
      <c r="G41" s="1">
        <v>15.5</v>
      </c>
      <c r="H41" s="57">
        <f>G41*4+F41*9+E41*4</f>
        <v>125.10000000000001</v>
      </c>
      <c r="I41" s="80" t="s">
        <v>119</v>
      </c>
      <c r="J41" s="1">
        <v>6.5</v>
      </c>
      <c r="K41" s="1">
        <v>0.057</v>
      </c>
      <c r="L41" s="1">
        <v>54</v>
      </c>
      <c r="M41" s="1">
        <v>33.8865</v>
      </c>
      <c r="N41" s="1">
        <v>64.2865</v>
      </c>
      <c r="O41" s="1">
        <v>24.795</v>
      </c>
      <c r="P41" s="1">
        <v>1.2635</v>
      </c>
      <c r="T41" s="42"/>
      <c r="U41" s="34"/>
      <c r="V41" s="34"/>
      <c r="W41" s="43"/>
      <c r="X41" s="40"/>
      <c r="Y41" s="40"/>
      <c r="Z41" s="40"/>
      <c r="AA41" s="38"/>
      <c r="AB41" s="38"/>
      <c r="AC41" s="38"/>
      <c r="AD41" s="38"/>
      <c r="AE41" s="45"/>
      <c r="AF41" s="40"/>
      <c r="AG41" s="40"/>
      <c r="AH41" s="40"/>
      <c r="AI41" s="40"/>
      <c r="AJ41" s="40"/>
      <c r="AK41" s="40"/>
      <c r="AL41" s="41"/>
      <c r="AM41" s="41"/>
      <c r="AN41" s="34"/>
    </row>
    <row r="42" spans="1:40" ht="30.75" customHeight="1">
      <c r="A42" s="156" t="s">
        <v>121</v>
      </c>
      <c r="B42" s="212"/>
      <c r="C42" s="212"/>
      <c r="D42" s="65">
        <v>100</v>
      </c>
      <c r="E42" s="67">
        <v>9.1</v>
      </c>
      <c r="F42" s="67">
        <v>10.4</v>
      </c>
      <c r="G42" s="67">
        <v>4.9</v>
      </c>
      <c r="H42" s="82">
        <f>G42*4+F42*9+E42*4</f>
        <v>149.60000000000002</v>
      </c>
      <c r="I42" s="127" t="s">
        <v>120</v>
      </c>
      <c r="J42" s="1">
        <v>10</v>
      </c>
      <c r="K42" s="1">
        <v>0.2</v>
      </c>
      <c r="L42" s="1">
        <v>134.6</v>
      </c>
      <c r="M42" s="1">
        <v>13.7</v>
      </c>
      <c r="N42" s="1">
        <v>137.5</v>
      </c>
      <c r="O42" s="1">
        <v>13.1</v>
      </c>
      <c r="P42" s="1">
        <v>2.8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16" ht="30.75" customHeight="1">
      <c r="A43" s="183" t="s">
        <v>48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5"/>
    </row>
    <row r="44" spans="1:16" ht="30.75" customHeight="1">
      <c r="A44" s="153" t="s">
        <v>225</v>
      </c>
      <c r="B44" s="154"/>
      <c r="C44" s="155"/>
      <c r="D44" s="69">
        <v>100</v>
      </c>
      <c r="E44" s="2">
        <v>11</v>
      </c>
      <c r="F44" s="2">
        <v>14.3</v>
      </c>
      <c r="G44" s="2">
        <v>5.5</v>
      </c>
      <c r="H44" s="57">
        <f>E44*4+F44*9+G44*4</f>
        <v>194.70000000000002</v>
      </c>
      <c r="I44" s="77" t="s">
        <v>178</v>
      </c>
      <c r="J44" s="1">
        <v>0.25</v>
      </c>
      <c r="K44" s="20">
        <v>0.12</v>
      </c>
      <c r="L44" s="1">
        <v>0</v>
      </c>
      <c r="M44" s="1">
        <v>10</v>
      </c>
      <c r="N44" s="1">
        <v>160.4</v>
      </c>
      <c r="O44" s="1">
        <v>16.5</v>
      </c>
      <c r="P44" s="1">
        <v>1.9</v>
      </c>
    </row>
    <row r="45" spans="1:16" ht="30.75" customHeight="1">
      <c r="A45" s="137" t="s">
        <v>254</v>
      </c>
      <c r="B45" s="138"/>
      <c r="C45" s="139"/>
      <c r="D45" s="65">
        <v>150</v>
      </c>
      <c r="E45" s="67">
        <v>3.4</v>
      </c>
      <c r="F45" s="67">
        <v>3.1</v>
      </c>
      <c r="G45" s="67">
        <v>36.8</v>
      </c>
      <c r="H45" s="72">
        <f>E45*4+F45*9+G45*4</f>
        <v>188.7</v>
      </c>
      <c r="I45" s="77" t="s">
        <v>122</v>
      </c>
      <c r="J45" s="67">
        <v>0.1</v>
      </c>
      <c r="K45" s="67">
        <v>0</v>
      </c>
      <c r="L45" s="5">
        <v>34.2</v>
      </c>
      <c r="M45" s="5">
        <v>19.6</v>
      </c>
      <c r="N45" s="5">
        <v>15</v>
      </c>
      <c r="O45" s="5">
        <v>7.3</v>
      </c>
      <c r="P45" s="5">
        <v>0.4</v>
      </c>
    </row>
    <row r="46" spans="1:16" ht="30.75" customHeight="1">
      <c r="A46" s="136" t="s">
        <v>123</v>
      </c>
      <c r="B46" s="136"/>
      <c r="C46" s="136"/>
      <c r="D46" s="83">
        <v>200</v>
      </c>
      <c r="E46" s="73">
        <v>0.5</v>
      </c>
      <c r="F46" s="73">
        <v>0</v>
      </c>
      <c r="G46" s="73">
        <v>15.2</v>
      </c>
      <c r="H46" s="70">
        <f>E46*4+F46*9+G46*4</f>
        <v>62.8</v>
      </c>
      <c r="I46" s="77" t="s">
        <v>124</v>
      </c>
      <c r="J46" s="67">
        <v>0.2</v>
      </c>
      <c r="K46" s="67">
        <v>0</v>
      </c>
      <c r="L46" s="1">
        <v>0</v>
      </c>
      <c r="M46" s="67">
        <v>14.8</v>
      </c>
      <c r="N46" s="67">
        <v>14.1</v>
      </c>
      <c r="O46" s="1">
        <v>11.8</v>
      </c>
      <c r="P46" s="1">
        <v>0.4</v>
      </c>
    </row>
    <row r="47" spans="1:16" ht="30.75" customHeight="1">
      <c r="A47" s="143" t="s">
        <v>2</v>
      </c>
      <c r="B47" s="144"/>
      <c r="C47" s="145"/>
      <c r="D47" s="65">
        <v>50</v>
      </c>
      <c r="E47" s="67">
        <v>1</v>
      </c>
      <c r="F47" s="67">
        <v>0.5</v>
      </c>
      <c r="G47" s="67">
        <v>22.000000000000004</v>
      </c>
      <c r="H47" s="72">
        <v>96.5</v>
      </c>
      <c r="I47" s="77"/>
      <c r="J47" s="1">
        <v>0</v>
      </c>
      <c r="K47" s="1">
        <v>0.11500000000000002</v>
      </c>
      <c r="L47" s="1">
        <v>0</v>
      </c>
      <c r="M47" s="1">
        <v>16.5</v>
      </c>
      <c r="N47" s="1">
        <v>61</v>
      </c>
      <c r="O47" s="1">
        <v>16.5</v>
      </c>
      <c r="P47" s="1">
        <v>2.1</v>
      </c>
    </row>
    <row r="48" spans="1:16" ht="30.75" customHeight="1">
      <c r="A48" s="153" t="s">
        <v>51</v>
      </c>
      <c r="B48" s="154"/>
      <c r="C48" s="155"/>
      <c r="D48" s="4">
        <v>50</v>
      </c>
      <c r="E48" s="11"/>
      <c r="F48" s="11"/>
      <c r="G48" s="11"/>
      <c r="H48" s="11"/>
      <c r="I48" s="126"/>
      <c r="J48" s="11"/>
      <c r="K48" s="11"/>
      <c r="L48" s="11"/>
      <c r="M48" s="11"/>
      <c r="N48" s="11"/>
      <c r="O48" s="11"/>
      <c r="P48" s="11"/>
    </row>
    <row r="49" spans="1:18" ht="30.75" customHeight="1">
      <c r="A49" s="143" t="s">
        <v>6</v>
      </c>
      <c r="B49" s="144"/>
      <c r="C49" s="145"/>
      <c r="D49" s="65">
        <v>40</v>
      </c>
      <c r="E49" s="67">
        <v>0.9</v>
      </c>
      <c r="F49" s="67">
        <v>0.5</v>
      </c>
      <c r="G49" s="67">
        <v>15.1</v>
      </c>
      <c r="H49" s="72">
        <v>68.5</v>
      </c>
      <c r="I49" s="77"/>
      <c r="J49" s="1">
        <v>0</v>
      </c>
      <c r="K49" s="1">
        <v>0.031999999999999994</v>
      </c>
      <c r="L49" s="1">
        <v>0</v>
      </c>
      <c r="M49" s="1">
        <v>7.2</v>
      </c>
      <c r="N49" s="1">
        <v>30.8</v>
      </c>
      <c r="O49" s="1">
        <v>7.6</v>
      </c>
      <c r="P49" s="1">
        <v>1.12</v>
      </c>
      <c r="Q49" s="7"/>
      <c r="R49" s="23" t="s">
        <v>28</v>
      </c>
    </row>
    <row r="50" spans="1:19" ht="30.75" customHeight="1">
      <c r="A50" s="157" t="s">
        <v>3</v>
      </c>
      <c r="B50" s="158"/>
      <c r="C50" s="158"/>
      <c r="D50" s="159"/>
      <c r="E50" s="8">
        <f>E30+E35</f>
        <v>43.6</v>
      </c>
      <c r="F50" s="8">
        <f>F30+F35</f>
        <v>41.2</v>
      </c>
      <c r="G50" s="8">
        <f>G30+G35</f>
        <v>184.5</v>
      </c>
      <c r="H50" s="14">
        <f>H30+H35</f>
        <v>1283.1999999999998</v>
      </c>
      <c r="I50" s="125"/>
      <c r="J50" s="8">
        <f>J30+J35</f>
        <v>18.849999999999998</v>
      </c>
      <c r="K50" s="8">
        <f>K30+K35</f>
        <v>0.376</v>
      </c>
      <c r="L50" s="8">
        <f>L30+L35</f>
        <v>311.825</v>
      </c>
      <c r="M50" s="8">
        <f>M30+M35</f>
        <v>554.6215</v>
      </c>
      <c r="N50" s="14">
        <f>N30+N35</f>
        <v>583.1565</v>
      </c>
      <c r="O50" s="8">
        <f>O30+O35</f>
        <v>122.38999999999999</v>
      </c>
      <c r="P50" s="8">
        <f>P30+P35</f>
        <v>8.6535</v>
      </c>
      <c r="R50" s="25" t="s">
        <v>6</v>
      </c>
      <c r="S50" s="10">
        <f>D68</f>
        <v>30</v>
      </c>
    </row>
    <row r="51" spans="1:19" ht="30" customHeight="1">
      <c r="A51" s="160" t="s">
        <v>45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2"/>
      <c r="R51" s="26" t="s">
        <v>7</v>
      </c>
      <c r="S51" s="10">
        <f>D66</f>
        <v>40</v>
      </c>
    </row>
    <row r="52" spans="1:19" ht="30" customHeight="1">
      <c r="A52" s="163" t="s">
        <v>71</v>
      </c>
      <c r="B52" s="167" t="s">
        <v>0</v>
      </c>
      <c r="C52" s="167" t="s">
        <v>1</v>
      </c>
      <c r="D52" s="204" t="s">
        <v>72</v>
      </c>
      <c r="E52" s="205"/>
      <c r="F52" s="205"/>
      <c r="G52" s="205"/>
      <c r="H52" s="206"/>
      <c r="I52" s="165" t="s">
        <v>68</v>
      </c>
      <c r="J52" s="132" t="s">
        <v>53</v>
      </c>
      <c r="K52" s="133"/>
      <c r="L52" s="134"/>
      <c r="M52" s="132" t="s">
        <v>54</v>
      </c>
      <c r="N52" s="133"/>
      <c r="O52" s="133"/>
      <c r="P52" s="134"/>
      <c r="R52" s="26" t="s">
        <v>8</v>
      </c>
      <c r="S52" s="28" t="e">
        <f>#REF!+#REF!</f>
        <v>#REF!</v>
      </c>
    </row>
    <row r="53" spans="1:19" ht="30" customHeight="1">
      <c r="A53" s="164"/>
      <c r="B53" s="168"/>
      <c r="C53" s="168"/>
      <c r="D53" s="94" t="s">
        <v>70</v>
      </c>
      <c r="E53" s="95" t="s">
        <v>73</v>
      </c>
      <c r="F53" s="95" t="s">
        <v>74</v>
      </c>
      <c r="G53" s="95" t="s">
        <v>75</v>
      </c>
      <c r="H53" s="94" t="s">
        <v>76</v>
      </c>
      <c r="I53" s="166"/>
      <c r="J53" s="68" t="s">
        <v>4</v>
      </c>
      <c r="K53" s="68" t="s">
        <v>5</v>
      </c>
      <c r="L53" s="68" t="s">
        <v>52</v>
      </c>
      <c r="M53" s="68" t="s">
        <v>55</v>
      </c>
      <c r="N53" s="68" t="s">
        <v>56</v>
      </c>
      <c r="O53" s="68" t="s">
        <v>57</v>
      </c>
      <c r="P53" s="68" t="s">
        <v>58</v>
      </c>
      <c r="R53" s="29" t="s">
        <v>25</v>
      </c>
      <c r="S53" s="28" t="e">
        <f>#REF!</f>
        <v>#REF!</v>
      </c>
    </row>
    <row r="54" spans="1:18" ht="30" customHeight="1">
      <c r="A54" s="157" t="s">
        <v>37</v>
      </c>
      <c r="B54" s="158"/>
      <c r="C54" s="159"/>
      <c r="D54" s="84">
        <f>D55+D57+D58+D56</f>
        <v>540</v>
      </c>
      <c r="E54" s="8">
        <f>E55+E57+E58+E56</f>
        <v>13.6</v>
      </c>
      <c r="F54" s="8">
        <f>F55+F57+F58+F56</f>
        <v>17.2</v>
      </c>
      <c r="G54" s="8">
        <f>G55+G57+G58+G56</f>
        <v>87</v>
      </c>
      <c r="H54" s="8">
        <f>H55+H57+H58+H56</f>
        <v>557.2</v>
      </c>
      <c r="I54" s="125"/>
      <c r="J54" s="8">
        <f>J55+J56+J57+J58</f>
        <v>0.04</v>
      </c>
      <c r="K54" s="8">
        <f>K55+K56+K57+K58</f>
        <v>0.816</v>
      </c>
      <c r="L54" s="8">
        <f>L55+L56+L57+L58</f>
        <v>120</v>
      </c>
      <c r="M54" s="8">
        <f>M55+M56+M57+M58</f>
        <v>219.7</v>
      </c>
      <c r="N54" s="8">
        <f>N55+N56+N57+N58</f>
        <v>133</v>
      </c>
      <c r="O54" s="8">
        <f>O55+O56+O57+O58</f>
        <v>24.105555555555554</v>
      </c>
      <c r="P54" s="8">
        <f>P55+P56+P57+P58</f>
        <v>0.94</v>
      </c>
      <c r="R54" s="59" t="s">
        <v>60</v>
      </c>
    </row>
    <row r="55" spans="1:19" ht="30" customHeight="1">
      <c r="A55" s="81" t="s">
        <v>132</v>
      </c>
      <c r="B55" s="66">
        <v>10</v>
      </c>
      <c r="C55" s="66">
        <v>10</v>
      </c>
      <c r="D55" s="69">
        <v>10</v>
      </c>
      <c r="E55" s="1">
        <v>0.2</v>
      </c>
      <c r="F55" s="1">
        <v>7.3</v>
      </c>
      <c r="G55" s="1">
        <v>0.1</v>
      </c>
      <c r="H55" s="57">
        <f>E55*4+F55*9+G55*4</f>
        <v>66.9</v>
      </c>
      <c r="I55" s="80" t="s">
        <v>133</v>
      </c>
      <c r="J55" s="1">
        <v>0</v>
      </c>
      <c r="K55" s="1">
        <v>0</v>
      </c>
      <c r="L55" s="1">
        <v>40</v>
      </c>
      <c r="M55" s="1">
        <v>2.4</v>
      </c>
      <c r="N55" s="100">
        <v>3</v>
      </c>
      <c r="O55" s="100">
        <v>0.05</v>
      </c>
      <c r="P55" s="100">
        <v>0.02</v>
      </c>
      <c r="R55" s="26" t="s">
        <v>9</v>
      </c>
      <c r="S55" s="28" t="e">
        <f>#REF!+#REF!</f>
        <v>#REF!</v>
      </c>
    </row>
    <row r="56" spans="1:19" ht="30" customHeight="1">
      <c r="A56" s="153" t="s">
        <v>130</v>
      </c>
      <c r="B56" s="154"/>
      <c r="C56" s="155"/>
      <c r="D56" s="69">
        <v>80</v>
      </c>
      <c r="E56" s="1">
        <v>7.5</v>
      </c>
      <c r="F56" s="1">
        <v>2.4</v>
      </c>
      <c r="G56" s="1">
        <v>50.5</v>
      </c>
      <c r="H56" s="72">
        <f>E56*4+F56*9+G56*4</f>
        <v>253.6</v>
      </c>
      <c r="I56" s="77" t="s">
        <v>131</v>
      </c>
      <c r="J56" s="1">
        <v>0</v>
      </c>
      <c r="K56" s="1">
        <v>0.096</v>
      </c>
      <c r="L56" s="1">
        <v>0</v>
      </c>
      <c r="M56" s="1">
        <v>12.1</v>
      </c>
      <c r="N56" s="1">
        <v>12</v>
      </c>
      <c r="O56" s="1">
        <v>11</v>
      </c>
      <c r="P56" s="1">
        <v>0.7</v>
      </c>
      <c r="R56" s="26" t="s">
        <v>10</v>
      </c>
      <c r="S56" s="28" t="e">
        <f>#REF!+#REF!+#REF!+#REF!+#REF!+#REF!+#REF!</f>
        <v>#REF!</v>
      </c>
    </row>
    <row r="57" spans="1:19" ht="30" customHeight="1">
      <c r="A57" s="156" t="s">
        <v>126</v>
      </c>
      <c r="B57" s="156"/>
      <c r="C57" s="156"/>
      <c r="D57" s="69">
        <v>250</v>
      </c>
      <c r="E57" s="1">
        <v>5.8</v>
      </c>
      <c r="F57" s="1">
        <v>7.5</v>
      </c>
      <c r="G57" s="1">
        <v>23.8</v>
      </c>
      <c r="H57" s="57">
        <f>E57*4+F57*9+G57*4</f>
        <v>185.9</v>
      </c>
      <c r="I57" s="77" t="s">
        <v>127</v>
      </c>
      <c r="J57" s="1">
        <v>0.04</v>
      </c>
      <c r="K57" s="1">
        <v>0.72</v>
      </c>
      <c r="L57" s="1">
        <v>80</v>
      </c>
      <c r="M57" s="1">
        <v>205</v>
      </c>
      <c r="N57" s="1">
        <v>118</v>
      </c>
      <c r="O57" s="1">
        <v>13.055555555555555</v>
      </c>
      <c r="P57" s="1">
        <v>0.2</v>
      </c>
      <c r="R57" s="26" t="s">
        <v>17</v>
      </c>
      <c r="S57" s="28" t="e">
        <f>#REF!</f>
        <v>#REF!</v>
      </c>
    </row>
    <row r="58" spans="1:19" ht="30" customHeight="1">
      <c r="A58" s="156" t="s">
        <v>128</v>
      </c>
      <c r="B58" s="156"/>
      <c r="C58" s="156"/>
      <c r="D58" s="65">
        <v>200</v>
      </c>
      <c r="E58" s="67">
        <v>0.1</v>
      </c>
      <c r="F58" s="67">
        <v>0</v>
      </c>
      <c r="G58" s="67">
        <v>12.6</v>
      </c>
      <c r="H58" s="72">
        <f>E58*4+F58*9+G58*4</f>
        <v>50.8</v>
      </c>
      <c r="I58" s="77" t="s">
        <v>129</v>
      </c>
      <c r="J58" s="1">
        <v>0</v>
      </c>
      <c r="K58" s="1">
        <v>0</v>
      </c>
      <c r="L58" s="1">
        <v>0</v>
      </c>
      <c r="M58" s="1">
        <v>0.2</v>
      </c>
      <c r="N58" s="1">
        <v>0</v>
      </c>
      <c r="O58" s="1">
        <v>0</v>
      </c>
      <c r="P58" s="1">
        <v>0.02</v>
      </c>
      <c r="R58" s="26" t="s">
        <v>24</v>
      </c>
      <c r="S58" s="10" t="e">
        <f>#REF!+#REF!</f>
        <v>#REF!</v>
      </c>
    </row>
    <row r="59" spans="1:19" ht="30" customHeight="1">
      <c r="A59" s="157" t="s">
        <v>36</v>
      </c>
      <c r="B59" s="158"/>
      <c r="C59" s="159"/>
      <c r="D59" s="115">
        <f>D60+300+D64+D65</f>
        <v>830</v>
      </c>
      <c r="E59" s="8">
        <f>E60+E63+E64+E65+E66+E68</f>
        <v>25.855</v>
      </c>
      <c r="F59" s="8">
        <f>F60+F63+F64+F65+F66+F68</f>
        <v>26.275</v>
      </c>
      <c r="G59" s="8">
        <f>G60+G63+G64+G65+G66+G68</f>
        <v>107.2390350877193</v>
      </c>
      <c r="H59" s="14">
        <f>H60+H63+H64+H65+H66+H68</f>
        <v>768.8511403508774</v>
      </c>
      <c r="I59" s="125"/>
      <c r="J59" s="8">
        <f>J60+J63+J64+J65+J66+J68</f>
        <v>31.18</v>
      </c>
      <c r="K59" s="8">
        <f>K60+K63+K64+K65+K66+K68</f>
        <v>0.536</v>
      </c>
      <c r="L59" s="8">
        <f>L60+L63+L64+L65+L66+L68</f>
        <v>60.4</v>
      </c>
      <c r="M59" s="8">
        <f>M60+M63+M64+M65+M66+M68</f>
        <v>123.88080000000001</v>
      </c>
      <c r="N59" s="8">
        <f>N60+N63+N64+N65+N66+N68</f>
        <v>235.20000000000002</v>
      </c>
      <c r="O59" s="8">
        <f>O60+O63+O64+O65+O66+O68</f>
        <v>71.10000000000001</v>
      </c>
      <c r="P59" s="8">
        <f>P60+P63+P64+P65+P66+P68</f>
        <v>6.02</v>
      </c>
      <c r="R59" s="10" t="s">
        <v>107</v>
      </c>
      <c r="S59" s="10">
        <v>3</v>
      </c>
    </row>
    <row r="60" spans="1:16" s="46" customFormat="1" ht="30" customHeight="1">
      <c r="A60" s="195" t="s">
        <v>235</v>
      </c>
      <c r="B60" s="196"/>
      <c r="C60" s="197"/>
      <c r="D60" s="69">
        <v>80</v>
      </c>
      <c r="E60" s="1">
        <v>2.08</v>
      </c>
      <c r="F60" s="1">
        <v>4</v>
      </c>
      <c r="G60" s="1">
        <v>11.2</v>
      </c>
      <c r="H60" s="57">
        <f>E60*4+F60*9+G60*4</f>
        <v>89.12</v>
      </c>
      <c r="I60" s="76" t="s">
        <v>236</v>
      </c>
      <c r="J60" s="1">
        <v>1.28</v>
      </c>
      <c r="K60" s="1">
        <v>0.08</v>
      </c>
      <c r="L60" s="1">
        <v>0</v>
      </c>
      <c r="M60" s="1">
        <v>17.76</v>
      </c>
      <c r="N60" s="1">
        <v>16.8</v>
      </c>
      <c r="O60" s="1">
        <v>13.6</v>
      </c>
      <c r="P60" s="1">
        <v>0.1</v>
      </c>
    </row>
    <row r="61" spans="1:16" ht="30" customHeight="1">
      <c r="A61" s="217" t="s">
        <v>48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9"/>
    </row>
    <row r="62" spans="1:16" ht="30" customHeight="1">
      <c r="A62" s="169" t="s">
        <v>134</v>
      </c>
      <c r="B62" s="169"/>
      <c r="C62" s="169"/>
      <c r="D62" s="69">
        <v>80</v>
      </c>
      <c r="E62" s="1">
        <v>1.4</v>
      </c>
      <c r="F62" s="1">
        <v>4.1</v>
      </c>
      <c r="G62" s="1">
        <v>7.5</v>
      </c>
      <c r="H62" s="22">
        <f>E62*4+F62*9+G62*4</f>
        <v>72.5</v>
      </c>
      <c r="I62" s="124" t="s">
        <v>135</v>
      </c>
      <c r="J62" s="1">
        <v>11.3</v>
      </c>
      <c r="K62" s="1">
        <v>0</v>
      </c>
      <c r="L62" s="1">
        <v>0</v>
      </c>
      <c r="M62" s="1">
        <v>12.8</v>
      </c>
      <c r="N62" s="1">
        <v>17.6</v>
      </c>
      <c r="O62" s="1">
        <v>12</v>
      </c>
      <c r="P62" s="1">
        <v>0.3</v>
      </c>
    </row>
    <row r="63" spans="1:16" ht="30" customHeight="1">
      <c r="A63" s="32" t="s">
        <v>136</v>
      </c>
      <c r="B63" s="69"/>
      <c r="C63" s="69"/>
      <c r="D63" s="69" t="s">
        <v>66</v>
      </c>
      <c r="E63" s="1">
        <v>9.3</v>
      </c>
      <c r="F63" s="1">
        <v>7.2</v>
      </c>
      <c r="G63" s="1">
        <v>10.414035087719297</v>
      </c>
      <c r="H63" s="57">
        <f>E63*4+F63*9+G63*4</f>
        <v>143.6561403508772</v>
      </c>
      <c r="I63" s="124" t="s">
        <v>137</v>
      </c>
      <c r="J63" s="1">
        <v>7.6</v>
      </c>
      <c r="K63" s="1">
        <v>0.1</v>
      </c>
      <c r="L63" s="1">
        <v>48.4</v>
      </c>
      <c r="M63" s="1">
        <v>14.1</v>
      </c>
      <c r="N63" s="1">
        <v>74.5</v>
      </c>
      <c r="O63" s="1">
        <v>16.4</v>
      </c>
      <c r="P63" s="1">
        <v>0.5</v>
      </c>
    </row>
    <row r="64" spans="1:16" ht="30" customHeight="1">
      <c r="A64" s="173" t="s">
        <v>138</v>
      </c>
      <c r="B64" s="174"/>
      <c r="C64" s="175"/>
      <c r="D64" s="69">
        <v>250</v>
      </c>
      <c r="E64" s="1">
        <v>12.7</v>
      </c>
      <c r="F64" s="1">
        <v>14.3</v>
      </c>
      <c r="G64" s="1">
        <v>34.7</v>
      </c>
      <c r="H64" s="57">
        <f>E64*4+F64*9+G64*4</f>
        <v>318.3</v>
      </c>
      <c r="I64" s="77" t="s">
        <v>245</v>
      </c>
      <c r="J64" s="1">
        <v>9.4</v>
      </c>
      <c r="K64" s="1">
        <v>0.24</v>
      </c>
      <c r="L64" s="1">
        <v>12</v>
      </c>
      <c r="M64" s="1">
        <v>49.42079999999999</v>
      </c>
      <c r="N64" s="1">
        <v>72</v>
      </c>
      <c r="O64" s="1">
        <v>22.2</v>
      </c>
      <c r="P64" s="1">
        <v>2.9</v>
      </c>
    </row>
    <row r="65" spans="1:16" ht="30" customHeight="1">
      <c r="A65" s="92" t="s">
        <v>101</v>
      </c>
      <c r="B65" s="66">
        <v>200</v>
      </c>
      <c r="C65" s="66">
        <v>200</v>
      </c>
      <c r="D65" s="65">
        <v>200</v>
      </c>
      <c r="E65" s="67">
        <v>0.3</v>
      </c>
      <c r="F65" s="67">
        <v>0</v>
      </c>
      <c r="G65" s="67">
        <v>22</v>
      </c>
      <c r="H65" s="72">
        <f>E65*4+F65*9+G65*4</f>
        <v>89.2</v>
      </c>
      <c r="I65" s="77" t="s">
        <v>102</v>
      </c>
      <c r="J65" s="1">
        <v>12.9</v>
      </c>
      <c r="K65" s="1">
        <v>0</v>
      </c>
      <c r="L65" s="1">
        <v>0</v>
      </c>
      <c r="M65" s="1">
        <v>24</v>
      </c>
      <c r="N65" s="1">
        <v>0</v>
      </c>
      <c r="O65" s="1">
        <v>0</v>
      </c>
      <c r="P65" s="1">
        <v>0</v>
      </c>
    </row>
    <row r="66" spans="1:16" ht="30" customHeight="1">
      <c r="A66" s="143" t="s">
        <v>2</v>
      </c>
      <c r="B66" s="144"/>
      <c r="C66" s="145"/>
      <c r="D66" s="65">
        <v>40</v>
      </c>
      <c r="E66" s="67">
        <v>0.8</v>
      </c>
      <c r="F66" s="67">
        <v>0.4</v>
      </c>
      <c r="G66" s="67">
        <v>17.6</v>
      </c>
      <c r="H66" s="72">
        <v>77.2</v>
      </c>
      <c r="I66" s="77"/>
      <c r="J66" s="1">
        <v>0</v>
      </c>
      <c r="K66" s="1">
        <v>0.09200000000000001</v>
      </c>
      <c r="L66" s="1">
        <v>0</v>
      </c>
      <c r="M66" s="1">
        <v>13.2</v>
      </c>
      <c r="N66" s="1">
        <v>48.8</v>
      </c>
      <c r="O66" s="1">
        <v>13.2</v>
      </c>
      <c r="P66" s="1">
        <v>1.68</v>
      </c>
    </row>
    <row r="67" spans="1:16" ht="30" customHeight="1">
      <c r="A67" s="153" t="s">
        <v>51</v>
      </c>
      <c r="B67" s="154"/>
      <c r="C67" s="155"/>
      <c r="D67" s="4">
        <v>40</v>
      </c>
      <c r="E67" s="11"/>
      <c r="F67" s="11"/>
      <c r="G67" s="11"/>
      <c r="H67" s="11"/>
      <c r="I67" s="126"/>
      <c r="J67" s="11"/>
      <c r="K67" s="11"/>
      <c r="L67" s="11"/>
      <c r="M67" s="11"/>
      <c r="N67" s="11"/>
      <c r="O67" s="11"/>
      <c r="P67" s="11"/>
    </row>
    <row r="68" spans="1:18" ht="30" customHeight="1">
      <c r="A68" s="143" t="s">
        <v>6</v>
      </c>
      <c r="B68" s="144"/>
      <c r="C68" s="145"/>
      <c r="D68" s="65">
        <v>30</v>
      </c>
      <c r="E68" s="67">
        <v>0.675</v>
      </c>
      <c r="F68" s="67">
        <v>0.375</v>
      </c>
      <c r="G68" s="67">
        <v>11.325</v>
      </c>
      <c r="H68" s="72">
        <v>51.375</v>
      </c>
      <c r="I68" s="77"/>
      <c r="J68" s="1">
        <v>0</v>
      </c>
      <c r="K68" s="1">
        <v>0.023999999999999997</v>
      </c>
      <c r="L68" s="1">
        <v>0</v>
      </c>
      <c r="M68" s="1">
        <v>5.4</v>
      </c>
      <c r="N68" s="1">
        <v>23.1</v>
      </c>
      <c r="O68" s="1">
        <v>5.7</v>
      </c>
      <c r="P68" s="1">
        <v>0.8400000000000001</v>
      </c>
      <c r="R68" s="23" t="s">
        <v>29</v>
      </c>
    </row>
    <row r="69" spans="1:19" ht="30" customHeight="1">
      <c r="A69" s="157" t="s">
        <v>3</v>
      </c>
      <c r="B69" s="158"/>
      <c r="C69" s="158"/>
      <c r="D69" s="159"/>
      <c r="E69" s="8">
        <f>E59+E54</f>
        <v>39.455</v>
      </c>
      <c r="F69" s="8">
        <f>F59+F54</f>
        <v>43.474999999999994</v>
      </c>
      <c r="G69" s="8">
        <f>G59+G54</f>
        <v>194.2390350877193</v>
      </c>
      <c r="H69" s="14">
        <f>H59+H54</f>
        <v>1326.0511403508774</v>
      </c>
      <c r="I69" s="125"/>
      <c r="J69" s="14">
        <f>J59+J54</f>
        <v>31.22</v>
      </c>
      <c r="K69" s="8">
        <f>K59+K54</f>
        <v>1.3519999999999999</v>
      </c>
      <c r="L69" s="8">
        <f>L59+L54</f>
        <v>180.4</v>
      </c>
      <c r="M69" s="8">
        <f>M59+M54</f>
        <v>343.5808</v>
      </c>
      <c r="N69" s="14">
        <f>N59+N54</f>
        <v>368.20000000000005</v>
      </c>
      <c r="O69" s="8">
        <f>O59+O54</f>
        <v>95.20555555555556</v>
      </c>
      <c r="P69" s="8">
        <f>P59+P54</f>
        <v>6.959999999999999</v>
      </c>
      <c r="R69" s="25" t="s">
        <v>6</v>
      </c>
      <c r="S69" s="34">
        <f>D87+D78</f>
        <v>60</v>
      </c>
    </row>
    <row r="70" spans="1:19" ht="30" customHeight="1">
      <c r="A70" s="160" t="s">
        <v>46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2"/>
      <c r="R70" s="26" t="s">
        <v>7</v>
      </c>
      <c r="S70" s="47" t="e">
        <f>#REF!+D85</f>
        <v>#REF!</v>
      </c>
    </row>
    <row r="71" spans="1:19" ht="30" customHeight="1">
      <c r="A71" s="163" t="s">
        <v>71</v>
      </c>
      <c r="B71" s="167" t="s">
        <v>0</v>
      </c>
      <c r="C71" s="167" t="s">
        <v>1</v>
      </c>
      <c r="D71" s="204" t="s">
        <v>72</v>
      </c>
      <c r="E71" s="205"/>
      <c r="F71" s="205"/>
      <c r="G71" s="205"/>
      <c r="H71" s="206"/>
      <c r="I71" s="165" t="s">
        <v>68</v>
      </c>
      <c r="J71" s="132" t="s">
        <v>53</v>
      </c>
      <c r="K71" s="133"/>
      <c r="L71" s="134"/>
      <c r="M71" s="132" t="s">
        <v>54</v>
      </c>
      <c r="N71" s="133"/>
      <c r="O71" s="133"/>
      <c r="P71" s="134"/>
      <c r="R71" s="26" t="s">
        <v>8</v>
      </c>
      <c r="S71" s="48"/>
    </row>
    <row r="72" spans="1:19" ht="30" customHeight="1">
      <c r="A72" s="164"/>
      <c r="B72" s="168"/>
      <c r="C72" s="168"/>
      <c r="D72" s="94" t="s">
        <v>70</v>
      </c>
      <c r="E72" s="95" t="s">
        <v>73</v>
      </c>
      <c r="F72" s="95" t="s">
        <v>74</v>
      </c>
      <c r="G72" s="95" t="s">
        <v>75</v>
      </c>
      <c r="H72" s="94" t="s">
        <v>76</v>
      </c>
      <c r="I72" s="166"/>
      <c r="J72" s="68" t="s">
        <v>4</v>
      </c>
      <c r="K72" s="68" t="s">
        <v>5</v>
      </c>
      <c r="L72" s="68" t="s">
        <v>52</v>
      </c>
      <c r="M72" s="68" t="s">
        <v>55</v>
      </c>
      <c r="N72" s="68" t="s">
        <v>56</v>
      </c>
      <c r="O72" s="68" t="s">
        <v>57</v>
      </c>
      <c r="P72" s="68" t="s">
        <v>58</v>
      </c>
      <c r="R72" s="49" t="s">
        <v>25</v>
      </c>
      <c r="S72" s="50" t="e">
        <f>#REF!</f>
        <v>#REF!</v>
      </c>
    </row>
    <row r="73" spans="1:18" ht="30" customHeight="1">
      <c r="A73" s="157" t="s">
        <v>37</v>
      </c>
      <c r="B73" s="158"/>
      <c r="C73" s="159"/>
      <c r="D73" s="85">
        <f>30+D75+D76+D77</f>
        <v>560</v>
      </c>
      <c r="E73" s="8">
        <f>E74+E75+E76+E77+E78</f>
        <v>28.05</v>
      </c>
      <c r="F73" s="8">
        <f>F74+F75+F76+F77+F78</f>
        <v>30.35</v>
      </c>
      <c r="G73" s="8">
        <f>G74+G75+G76+G77+G78</f>
        <v>49.95</v>
      </c>
      <c r="H73" s="8">
        <f>H74+H75+H76+H77+H78</f>
        <v>585.1500000000001</v>
      </c>
      <c r="I73" s="122"/>
      <c r="J73" s="8">
        <f>J74+J75+J76+J77+J78</f>
        <v>5.09</v>
      </c>
      <c r="K73" s="8">
        <f>K74+K75+K76+K77+K78</f>
        <v>0.3602222222222222</v>
      </c>
      <c r="L73" s="8">
        <f>L74+L75+L76+L77+L78</f>
        <v>483</v>
      </c>
      <c r="M73" s="8">
        <f>M74+M75+M76+M77+M78</f>
        <v>308.7</v>
      </c>
      <c r="N73" s="8">
        <f>N74+N75+N76+N77+N78</f>
        <v>373.313189033189</v>
      </c>
      <c r="O73" s="8">
        <f>O74+O75+O76+O77+O78</f>
        <v>37.806060606060605</v>
      </c>
      <c r="P73" s="8">
        <f>P74+P75+P76+P77+P78</f>
        <v>3.784112554112554</v>
      </c>
      <c r="R73" s="10" t="s">
        <v>60</v>
      </c>
    </row>
    <row r="74" spans="1:19" ht="30" customHeight="1">
      <c r="A74" s="143" t="s">
        <v>78</v>
      </c>
      <c r="B74" s="144"/>
      <c r="C74" s="145"/>
      <c r="D74" s="96" t="s">
        <v>42</v>
      </c>
      <c r="E74" s="67">
        <v>1.8</v>
      </c>
      <c r="F74" s="67">
        <v>7.1</v>
      </c>
      <c r="G74" s="67">
        <v>9.9</v>
      </c>
      <c r="H74" s="70">
        <f>E74*4+F74*9+G74*4</f>
        <v>110.69999999999999</v>
      </c>
      <c r="I74" s="77" t="s">
        <v>69</v>
      </c>
      <c r="J74" s="1">
        <v>0</v>
      </c>
      <c r="K74" s="1">
        <v>0.022222222222222223</v>
      </c>
      <c r="L74" s="1">
        <v>60</v>
      </c>
      <c r="M74" s="1">
        <v>8.2</v>
      </c>
      <c r="N74" s="1">
        <v>16</v>
      </c>
      <c r="O74" s="1">
        <v>2.8</v>
      </c>
      <c r="P74" s="20">
        <v>0.05</v>
      </c>
      <c r="R74" s="26" t="s">
        <v>9</v>
      </c>
      <c r="S74" s="47" t="e">
        <f>#REF!</f>
        <v>#REF!</v>
      </c>
    </row>
    <row r="75" spans="1:19" ht="30" customHeight="1">
      <c r="A75" s="156" t="s">
        <v>139</v>
      </c>
      <c r="B75" s="156"/>
      <c r="C75" s="156"/>
      <c r="D75" s="65">
        <v>200</v>
      </c>
      <c r="E75" s="67">
        <v>22.7</v>
      </c>
      <c r="F75" s="67">
        <v>20.5</v>
      </c>
      <c r="G75" s="67">
        <v>2.4</v>
      </c>
      <c r="H75" s="72">
        <f>E75*4+F75*9+G75*4</f>
        <v>284.90000000000003</v>
      </c>
      <c r="I75" s="77" t="s">
        <v>140</v>
      </c>
      <c r="J75" s="67">
        <v>0.27</v>
      </c>
      <c r="K75" s="67">
        <v>0.09</v>
      </c>
      <c r="L75" s="67">
        <v>383</v>
      </c>
      <c r="M75" s="67">
        <v>155.6</v>
      </c>
      <c r="N75" s="67">
        <v>273.53318903318905</v>
      </c>
      <c r="O75" s="1">
        <v>20.606060606060606</v>
      </c>
      <c r="P75" s="67">
        <v>3.054112554112554</v>
      </c>
      <c r="R75" s="26" t="s">
        <v>11</v>
      </c>
      <c r="S75" s="28"/>
    </row>
    <row r="76" spans="1:18" ht="30" customHeight="1">
      <c r="A76" s="156" t="s">
        <v>141</v>
      </c>
      <c r="B76" s="156"/>
      <c r="C76" s="156"/>
      <c r="D76" s="65">
        <v>200</v>
      </c>
      <c r="E76" s="67">
        <v>2.8</v>
      </c>
      <c r="F76" s="67">
        <v>2.5</v>
      </c>
      <c r="G76" s="67">
        <v>15.9</v>
      </c>
      <c r="H76" s="70">
        <f>E76*4+F76*9+G76*4</f>
        <v>97.30000000000001</v>
      </c>
      <c r="I76" s="77" t="s">
        <v>142</v>
      </c>
      <c r="J76" s="1">
        <v>0.02</v>
      </c>
      <c r="K76" s="1">
        <v>0.2</v>
      </c>
      <c r="L76" s="1">
        <v>40</v>
      </c>
      <c r="M76" s="1">
        <v>120</v>
      </c>
      <c r="N76" s="1">
        <v>68.38</v>
      </c>
      <c r="O76" s="1">
        <v>10.6</v>
      </c>
      <c r="P76" s="1">
        <v>0.12</v>
      </c>
      <c r="R76" s="26" t="s">
        <v>39</v>
      </c>
    </row>
    <row r="77" spans="1:19" ht="30" customHeight="1">
      <c r="A77" s="137" t="s">
        <v>143</v>
      </c>
      <c r="B77" s="138"/>
      <c r="C77" s="139"/>
      <c r="D77" s="6">
        <v>130</v>
      </c>
      <c r="E77" s="2">
        <v>0.3</v>
      </c>
      <c r="F77" s="2">
        <v>0</v>
      </c>
      <c r="G77" s="2">
        <v>14.2</v>
      </c>
      <c r="H77" s="15">
        <f>G77*4+F77*9+E77*4</f>
        <v>58</v>
      </c>
      <c r="I77" s="77" t="s">
        <v>144</v>
      </c>
      <c r="J77" s="1">
        <v>4.8</v>
      </c>
      <c r="K77" s="1">
        <v>0.032</v>
      </c>
      <c r="L77" s="1">
        <v>0</v>
      </c>
      <c r="M77" s="1">
        <v>21.3</v>
      </c>
      <c r="N77" s="1">
        <v>0</v>
      </c>
      <c r="O77" s="1">
        <v>0</v>
      </c>
      <c r="P77" s="1">
        <v>0</v>
      </c>
      <c r="Q77" s="34"/>
      <c r="R77" s="26" t="s">
        <v>14</v>
      </c>
      <c r="S77" s="28" t="e">
        <f>#REF!</f>
        <v>#REF!</v>
      </c>
    </row>
    <row r="78" spans="1:19" ht="30" customHeight="1">
      <c r="A78" s="156" t="s">
        <v>6</v>
      </c>
      <c r="B78" s="156"/>
      <c r="C78" s="156"/>
      <c r="D78" s="65">
        <v>20</v>
      </c>
      <c r="E78" s="67">
        <v>0.45</v>
      </c>
      <c r="F78" s="67">
        <v>0.25</v>
      </c>
      <c r="G78" s="67">
        <v>7.55</v>
      </c>
      <c r="H78" s="72">
        <v>34.25</v>
      </c>
      <c r="I78" s="77"/>
      <c r="J78" s="1">
        <v>0</v>
      </c>
      <c r="K78" s="1">
        <v>0.015999999999999997</v>
      </c>
      <c r="L78" s="1">
        <v>0</v>
      </c>
      <c r="M78" s="1">
        <v>3.6</v>
      </c>
      <c r="N78" s="1">
        <v>15.4</v>
      </c>
      <c r="O78" s="1">
        <v>3.8</v>
      </c>
      <c r="P78" s="1">
        <v>0.56</v>
      </c>
      <c r="Q78" s="34"/>
      <c r="R78" s="26" t="s">
        <v>15</v>
      </c>
      <c r="S78" s="28" t="e">
        <f>#REF!</f>
        <v>#REF!</v>
      </c>
    </row>
    <row r="79" spans="1:18" ht="30" customHeight="1">
      <c r="A79" s="157" t="s">
        <v>36</v>
      </c>
      <c r="B79" s="158"/>
      <c r="C79" s="159"/>
      <c r="D79" s="115">
        <f>D80+265+95+D83+D84</f>
        <v>790</v>
      </c>
      <c r="E79" s="8">
        <f>E80+E81+E82+E83++E85+E87+E84</f>
        <v>25.68</v>
      </c>
      <c r="F79" s="8">
        <f>F80+F81+F82+F83++F85+F87+F84</f>
        <v>29.076923076923077</v>
      </c>
      <c r="G79" s="8">
        <f>G80+G81+G82+G83++G85+G87+G84</f>
        <v>93.75777777777779</v>
      </c>
      <c r="H79" s="14">
        <f>H80+H81+H82+H83++H85+H87+H84</f>
        <v>739.4434188034187</v>
      </c>
      <c r="I79" s="125"/>
      <c r="J79" s="8">
        <f>J80+J81+J82+J83++J85+J87+J84</f>
        <v>31.628</v>
      </c>
      <c r="K79" s="8">
        <f>K80+K81+K82+K83++K85+K87+K84</f>
        <v>0.32616666666666666</v>
      </c>
      <c r="L79" s="8">
        <f>L80+L81+L82+L83++L85+L87+L84</f>
        <v>139</v>
      </c>
      <c r="M79" s="8">
        <f>M80+M81+M82+M83++M85+M87+M84</f>
        <v>115.988</v>
      </c>
      <c r="N79" s="8">
        <f>N80+N81+N82+N83++N85+N87+N84</f>
        <v>447</v>
      </c>
      <c r="O79" s="8">
        <f>O80+O81+O82+O83++O85+O87+O84</f>
        <v>124.39733333333334</v>
      </c>
      <c r="P79" s="8">
        <f>P80+P81+P82+P83++P85+P87+P84</f>
        <v>6.48</v>
      </c>
      <c r="Q79" s="44"/>
      <c r="R79" s="26" t="s">
        <v>149</v>
      </c>
    </row>
    <row r="80" spans="1:19" ht="30" customHeight="1">
      <c r="A80" s="191" t="s">
        <v>255</v>
      </c>
      <c r="B80" s="192"/>
      <c r="C80" s="193"/>
      <c r="D80" s="33">
        <v>80</v>
      </c>
      <c r="E80" s="3">
        <v>0.88</v>
      </c>
      <c r="F80" s="3">
        <v>4</v>
      </c>
      <c r="G80" s="3">
        <v>3.28</v>
      </c>
      <c r="H80" s="57">
        <f>G80*4+F80*9+E80*4</f>
        <v>52.64</v>
      </c>
      <c r="I80" s="71" t="s">
        <v>256</v>
      </c>
      <c r="J80" s="3">
        <v>0.9279999999999999</v>
      </c>
      <c r="K80" s="3">
        <v>0.032</v>
      </c>
      <c r="L80" s="3">
        <v>0</v>
      </c>
      <c r="M80" s="3">
        <v>18.448</v>
      </c>
      <c r="N80" s="3">
        <v>0</v>
      </c>
      <c r="O80" s="3">
        <v>6.263999999999999</v>
      </c>
      <c r="P80" s="3">
        <v>0.48</v>
      </c>
      <c r="Q80" s="34"/>
      <c r="R80" s="26" t="s">
        <v>17</v>
      </c>
      <c r="S80" s="28"/>
    </row>
    <row r="81" spans="1:19" ht="30" customHeight="1">
      <c r="A81" s="194" t="s">
        <v>145</v>
      </c>
      <c r="B81" s="194"/>
      <c r="C81" s="194"/>
      <c r="D81" s="65" t="s">
        <v>59</v>
      </c>
      <c r="E81" s="73">
        <v>4.4</v>
      </c>
      <c r="F81" s="73">
        <v>5.9</v>
      </c>
      <c r="G81" s="73">
        <v>7.777777777777779</v>
      </c>
      <c r="H81" s="72">
        <f>G81*4+F81*9+E81*4</f>
        <v>101.8111111111111</v>
      </c>
      <c r="I81" s="77" t="s">
        <v>147</v>
      </c>
      <c r="J81" s="67">
        <v>18.5</v>
      </c>
      <c r="K81" s="67">
        <v>0.1</v>
      </c>
      <c r="L81" s="1">
        <v>8</v>
      </c>
      <c r="M81" s="67">
        <v>34</v>
      </c>
      <c r="N81" s="67">
        <v>38</v>
      </c>
      <c r="O81" s="67">
        <v>22.3</v>
      </c>
      <c r="P81" s="67">
        <v>0.5</v>
      </c>
      <c r="R81" s="26" t="s">
        <v>23</v>
      </c>
      <c r="S81" s="28" t="e">
        <f>#REF!+#REF!+#REF!+#REF!</f>
        <v>#REF!</v>
      </c>
    </row>
    <row r="82" spans="1:16" ht="30" customHeight="1">
      <c r="A82" s="149" t="s">
        <v>207</v>
      </c>
      <c r="B82" s="150"/>
      <c r="C82" s="151"/>
      <c r="D82" s="6">
        <v>90</v>
      </c>
      <c r="E82" s="2">
        <v>13.8</v>
      </c>
      <c r="F82" s="2">
        <v>13</v>
      </c>
      <c r="G82" s="1">
        <v>0</v>
      </c>
      <c r="H82" s="57">
        <f>G82*4+F82*9+E82*4</f>
        <v>172.2</v>
      </c>
      <c r="I82" s="101" t="s">
        <v>148</v>
      </c>
      <c r="J82" s="1">
        <v>0</v>
      </c>
      <c r="K82" s="1">
        <v>0</v>
      </c>
      <c r="L82" s="1">
        <v>93</v>
      </c>
      <c r="M82" s="1">
        <v>17</v>
      </c>
      <c r="N82" s="1">
        <v>201</v>
      </c>
      <c r="O82" s="1">
        <v>12.9</v>
      </c>
      <c r="P82" s="1">
        <v>0.6</v>
      </c>
    </row>
    <row r="83" spans="1:16" ht="30" customHeight="1">
      <c r="A83" s="156" t="s">
        <v>179</v>
      </c>
      <c r="B83" s="156"/>
      <c r="C83" s="156"/>
      <c r="D83" s="65">
        <v>150</v>
      </c>
      <c r="E83" s="67">
        <v>4.3</v>
      </c>
      <c r="F83" s="67">
        <v>5.076923076923077</v>
      </c>
      <c r="G83" s="67">
        <v>24.3</v>
      </c>
      <c r="H83" s="82">
        <f>G83*4+F83*9+E83*4</f>
        <v>160.09230769230768</v>
      </c>
      <c r="I83" s="77" t="s">
        <v>180</v>
      </c>
      <c r="J83" s="73">
        <v>0</v>
      </c>
      <c r="K83" s="73">
        <v>0.014166666666666671</v>
      </c>
      <c r="L83" s="73">
        <v>38</v>
      </c>
      <c r="M83" s="73">
        <v>8.54</v>
      </c>
      <c r="N83" s="73">
        <v>96</v>
      </c>
      <c r="O83" s="73">
        <v>55.533333333333346</v>
      </c>
      <c r="P83" s="73">
        <v>1.2</v>
      </c>
    </row>
    <row r="84" spans="1:16" ht="30" customHeight="1">
      <c r="A84" s="153" t="s">
        <v>244</v>
      </c>
      <c r="B84" s="154"/>
      <c r="C84" s="155"/>
      <c r="D84" s="69">
        <v>200</v>
      </c>
      <c r="E84" s="1">
        <v>0.2</v>
      </c>
      <c r="F84" s="1">
        <v>0</v>
      </c>
      <c r="G84" s="1">
        <v>16.9</v>
      </c>
      <c r="H84" s="53">
        <f>G84*4+F84*9+E84*4</f>
        <v>68.39999999999999</v>
      </c>
      <c r="I84" s="105" t="s">
        <v>243</v>
      </c>
      <c r="J84" s="67">
        <v>12.2</v>
      </c>
      <c r="K84" s="64">
        <v>0.01</v>
      </c>
      <c r="L84" s="1">
        <v>0</v>
      </c>
      <c r="M84" s="67">
        <v>11</v>
      </c>
      <c r="N84" s="67">
        <v>8</v>
      </c>
      <c r="O84" s="1">
        <v>0</v>
      </c>
      <c r="P84" s="1">
        <v>0.06</v>
      </c>
    </row>
    <row r="85" spans="1:16" ht="30" customHeight="1">
      <c r="A85" s="143" t="s">
        <v>2</v>
      </c>
      <c r="B85" s="144"/>
      <c r="C85" s="145"/>
      <c r="D85" s="65">
        <v>60</v>
      </c>
      <c r="E85" s="67">
        <v>1.2</v>
      </c>
      <c r="F85" s="67">
        <v>0.6</v>
      </c>
      <c r="G85" s="67">
        <v>26.400000000000006</v>
      </c>
      <c r="H85" s="72">
        <v>115.8</v>
      </c>
      <c r="I85" s="77"/>
      <c r="J85" s="1">
        <v>0</v>
      </c>
      <c r="K85" s="1">
        <v>0.138</v>
      </c>
      <c r="L85" s="1">
        <v>0</v>
      </c>
      <c r="M85" s="1">
        <v>19.8</v>
      </c>
      <c r="N85" s="1">
        <v>73.2</v>
      </c>
      <c r="O85" s="1">
        <v>19.8</v>
      </c>
      <c r="P85" s="1">
        <v>2.52</v>
      </c>
    </row>
    <row r="86" spans="1:16" ht="30" customHeight="1">
      <c r="A86" s="153" t="s">
        <v>51</v>
      </c>
      <c r="B86" s="154"/>
      <c r="C86" s="155"/>
      <c r="D86" s="4">
        <v>60</v>
      </c>
      <c r="E86" s="11"/>
      <c r="F86" s="11"/>
      <c r="G86" s="11"/>
      <c r="H86" s="11"/>
      <c r="I86" s="126"/>
      <c r="J86" s="11"/>
      <c r="K86" s="11"/>
      <c r="L86" s="11"/>
      <c r="M86" s="11"/>
      <c r="N86" s="11"/>
      <c r="O86" s="11"/>
      <c r="P86" s="11"/>
    </row>
    <row r="87" spans="1:18" ht="30" customHeight="1">
      <c r="A87" s="143" t="s">
        <v>6</v>
      </c>
      <c r="B87" s="144"/>
      <c r="C87" s="145"/>
      <c r="D87" s="65">
        <v>40</v>
      </c>
      <c r="E87" s="67">
        <v>0.9</v>
      </c>
      <c r="F87" s="67">
        <v>0.5</v>
      </c>
      <c r="G87" s="67">
        <v>15.1</v>
      </c>
      <c r="H87" s="72">
        <v>68.5</v>
      </c>
      <c r="I87" s="77"/>
      <c r="J87" s="1">
        <v>0</v>
      </c>
      <c r="K87" s="1">
        <v>0.031999999999999994</v>
      </c>
      <c r="L87" s="1">
        <v>0</v>
      </c>
      <c r="M87" s="1">
        <v>7.2</v>
      </c>
      <c r="N87" s="1">
        <v>30.8</v>
      </c>
      <c r="O87" s="1">
        <v>7.6</v>
      </c>
      <c r="P87" s="1">
        <v>1.12</v>
      </c>
      <c r="R87" s="23" t="s">
        <v>30</v>
      </c>
    </row>
    <row r="88" spans="1:19" ht="30" customHeight="1">
      <c r="A88" s="157" t="s">
        <v>3</v>
      </c>
      <c r="B88" s="158"/>
      <c r="C88" s="158"/>
      <c r="D88" s="159"/>
      <c r="E88" s="8">
        <f>E79+E73</f>
        <v>53.730000000000004</v>
      </c>
      <c r="F88" s="8">
        <f>F79+F73</f>
        <v>59.426923076923075</v>
      </c>
      <c r="G88" s="8">
        <f>G79+G73</f>
        <v>143.70777777777778</v>
      </c>
      <c r="H88" s="14">
        <f>H79+H73</f>
        <v>1324.593418803419</v>
      </c>
      <c r="I88" s="125"/>
      <c r="J88" s="8">
        <f>J79+J73</f>
        <v>36.718</v>
      </c>
      <c r="K88" s="8">
        <f>K79+K73</f>
        <v>0.6863888888888889</v>
      </c>
      <c r="L88" s="8">
        <f>L79+L73</f>
        <v>622</v>
      </c>
      <c r="M88" s="8">
        <f>M79+M73</f>
        <v>424.688</v>
      </c>
      <c r="N88" s="14">
        <f>N79+N73</f>
        <v>820.313189033189</v>
      </c>
      <c r="O88" s="8">
        <f>O79+O73</f>
        <v>162.20339393939395</v>
      </c>
      <c r="P88" s="8">
        <f>P79+P73</f>
        <v>10.264112554112554</v>
      </c>
      <c r="R88" s="25" t="s">
        <v>6</v>
      </c>
      <c r="S88" s="10">
        <f>D109+D98</f>
        <v>50</v>
      </c>
    </row>
    <row r="89" spans="1:19" ht="30" customHeight="1">
      <c r="A89" s="160" t="s">
        <v>47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2"/>
      <c r="R89" s="26" t="s">
        <v>7</v>
      </c>
      <c r="S89" s="10" t="e">
        <f>D107+#REF!+D97+#REF!</f>
        <v>#REF!</v>
      </c>
    </row>
    <row r="90" spans="1:19" ht="30" customHeight="1">
      <c r="A90" s="163" t="s">
        <v>71</v>
      </c>
      <c r="B90" s="167" t="s">
        <v>0</v>
      </c>
      <c r="C90" s="167" t="s">
        <v>1</v>
      </c>
      <c r="D90" s="204" t="s">
        <v>72</v>
      </c>
      <c r="E90" s="205"/>
      <c r="F90" s="205"/>
      <c r="G90" s="205"/>
      <c r="H90" s="206"/>
      <c r="I90" s="165" t="s">
        <v>68</v>
      </c>
      <c r="J90" s="132" t="s">
        <v>53</v>
      </c>
      <c r="K90" s="133"/>
      <c r="L90" s="134"/>
      <c r="M90" s="132" t="s">
        <v>54</v>
      </c>
      <c r="N90" s="133"/>
      <c r="O90" s="133"/>
      <c r="P90" s="134"/>
      <c r="R90" s="26" t="s">
        <v>8</v>
      </c>
      <c r="S90" s="28"/>
    </row>
    <row r="91" spans="1:19" ht="30" customHeight="1">
      <c r="A91" s="164"/>
      <c r="B91" s="168"/>
      <c r="C91" s="168"/>
      <c r="D91" s="94" t="s">
        <v>70</v>
      </c>
      <c r="E91" s="95" t="s">
        <v>73</v>
      </c>
      <c r="F91" s="95" t="s">
        <v>74</v>
      </c>
      <c r="G91" s="95" t="s">
        <v>75</v>
      </c>
      <c r="H91" s="94" t="s">
        <v>76</v>
      </c>
      <c r="I91" s="166"/>
      <c r="J91" s="68" t="s">
        <v>4</v>
      </c>
      <c r="K91" s="68" t="s">
        <v>5</v>
      </c>
      <c r="L91" s="68" t="s">
        <v>52</v>
      </c>
      <c r="M91" s="68" t="s">
        <v>55</v>
      </c>
      <c r="N91" s="68" t="s">
        <v>56</v>
      </c>
      <c r="O91" s="68" t="s">
        <v>57</v>
      </c>
      <c r="P91" s="68" t="s">
        <v>58</v>
      </c>
      <c r="R91" s="29" t="s">
        <v>25</v>
      </c>
      <c r="S91" s="28" t="e">
        <f>#REF!+#REF!+#REF!</f>
        <v>#REF!</v>
      </c>
    </row>
    <row r="92" spans="1:18" ht="30" customHeight="1">
      <c r="A92" s="157" t="s">
        <v>37</v>
      </c>
      <c r="B92" s="158"/>
      <c r="C92" s="159"/>
      <c r="D92" s="115">
        <f>45+D94+D95+D96</f>
        <v>595</v>
      </c>
      <c r="E92" s="8">
        <f>E93+E94+E95+E96+E97+E98</f>
        <v>15.15</v>
      </c>
      <c r="F92" s="8">
        <f>F93+F94+F95+F96+F97+F98</f>
        <v>11.15</v>
      </c>
      <c r="G92" s="8">
        <f>G93+G94+G95+G96+G97+G98</f>
        <v>93.55</v>
      </c>
      <c r="H92" s="8">
        <f>H93+H94+H95+H96+H97+H98</f>
        <v>534.55</v>
      </c>
      <c r="I92" s="125"/>
      <c r="J92" s="8">
        <f>J93+J94+J95+J96+J97+J98</f>
        <v>11.8</v>
      </c>
      <c r="K92" s="8">
        <f>K93+K94+K95+K96+K97+K98</f>
        <v>0.10200000000000001</v>
      </c>
      <c r="L92" s="8">
        <f>L93+L94+L95+L96+L97+L98</f>
        <v>142.5</v>
      </c>
      <c r="M92" s="8">
        <f>M93+M94+M95+M96+M97+M98</f>
        <v>470.36000000000007</v>
      </c>
      <c r="N92" s="8">
        <f>N93+N94+N95+N96+N97+N98</f>
        <v>288.46999999999997</v>
      </c>
      <c r="O92" s="8">
        <f>O93+O94+O95+O96+O97+O98</f>
        <v>50.22</v>
      </c>
      <c r="P92" s="8">
        <f>P93+P94+P95+P96+P97+P98</f>
        <v>1.62</v>
      </c>
      <c r="R92" s="10" t="s">
        <v>60</v>
      </c>
    </row>
    <row r="93" spans="1:19" ht="30" customHeight="1">
      <c r="A93" s="170" t="s">
        <v>108</v>
      </c>
      <c r="B93" s="170"/>
      <c r="C93" s="170"/>
      <c r="D93" s="99" t="s">
        <v>65</v>
      </c>
      <c r="E93" s="2">
        <v>6.3</v>
      </c>
      <c r="F93" s="2">
        <v>4.1</v>
      </c>
      <c r="G93" s="2">
        <v>14.9</v>
      </c>
      <c r="H93" s="57">
        <f>E93*4+F93*9+G93*4</f>
        <v>121.69999999999999</v>
      </c>
      <c r="I93" s="124" t="s">
        <v>109</v>
      </c>
      <c r="J93" s="1">
        <v>0.1</v>
      </c>
      <c r="K93" s="1">
        <v>0</v>
      </c>
      <c r="L93" s="1">
        <v>42</v>
      </c>
      <c r="M93" s="1">
        <v>166</v>
      </c>
      <c r="N93" s="1">
        <v>98</v>
      </c>
      <c r="O93" s="1">
        <v>9.5</v>
      </c>
      <c r="P93" s="1">
        <v>0.1</v>
      </c>
      <c r="R93" s="26" t="s">
        <v>9</v>
      </c>
      <c r="S93" s="28" t="e">
        <f>#REF!</f>
        <v>#REF!</v>
      </c>
    </row>
    <row r="94" spans="1:18" ht="30" customHeight="1">
      <c r="A94" s="156" t="s">
        <v>150</v>
      </c>
      <c r="B94" s="156"/>
      <c r="C94" s="156"/>
      <c r="D94" s="65">
        <v>200</v>
      </c>
      <c r="E94" s="67">
        <v>7.5</v>
      </c>
      <c r="F94" s="67">
        <v>6.2</v>
      </c>
      <c r="G94" s="67">
        <v>20.8</v>
      </c>
      <c r="H94" s="72">
        <f>E94*4+F94*9+G94*4</f>
        <v>169</v>
      </c>
      <c r="I94" s="77" t="s">
        <v>151</v>
      </c>
      <c r="J94" s="67">
        <v>0.9</v>
      </c>
      <c r="K94" s="64">
        <v>0.04</v>
      </c>
      <c r="L94" s="67">
        <v>100.5</v>
      </c>
      <c r="M94" s="67">
        <v>268</v>
      </c>
      <c r="N94" s="67">
        <v>138</v>
      </c>
      <c r="O94" s="67">
        <v>19.8</v>
      </c>
      <c r="P94" s="67">
        <v>0.05</v>
      </c>
      <c r="R94" s="26" t="s">
        <v>11</v>
      </c>
    </row>
    <row r="95" spans="1:19" ht="30" customHeight="1">
      <c r="A95" s="156" t="s">
        <v>112</v>
      </c>
      <c r="B95" s="156"/>
      <c r="C95" s="156"/>
      <c r="D95" s="65">
        <v>200</v>
      </c>
      <c r="E95" s="67">
        <v>0.1</v>
      </c>
      <c r="F95" s="67">
        <v>0</v>
      </c>
      <c r="G95" s="67">
        <v>13.5</v>
      </c>
      <c r="H95" s="72">
        <f>E95*4+F95*9+G95*4</f>
        <v>54.4</v>
      </c>
      <c r="I95" s="77" t="s">
        <v>113</v>
      </c>
      <c r="J95" s="1">
        <v>0.8</v>
      </c>
      <c r="K95" s="1">
        <v>0</v>
      </c>
      <c r="L95" s="1">
        <v>0</v>
      </c>
      <c r="M95" s="1">
        <v>2.16</v>
      </c>
      <c r="N95" s="1">
        <v>0.07</v>
      </c>
      <c r="O95" s="1">
        <v>0.52</v>
      </c>
      <c r="P95" s="1">
        <v>0.07</v>
      </c>
      <c r="R95" s="26" t="s">
        <v>13</v>
      </c>
      <c r="S95" s="10" t="e">
        <f>#REF!</f>
        <v>#REF!</v>
      </c>
    </row>
    <row r="96" spans="1:18" ht="30" customHeight="1">
      <c r="A96" s="137" t="s">
        <v>143</v>
      </c>
      <c r="B96" s="138"/>
      <c r="C96" s="139"/>
      <c r="D96" s="83">
        <v>150</v>
      </c>
      <c r="E96" s="73">
        <v>0.4</v>
      </c>
      <c r="F96" s="73">
        <v>0.4</v>
      </c>
      <c r="G96" s="73">
        <v>28</v>
      </c>
      <c r="H96" s="72">
        <f>E96*4+F96*9+G96*4</f>
        <v>117.2</v>
      </c>
      <c r="I96" s="77" t="s">
        <v>144</v>
      </c>
      <c r="J96" s="73">
        <v>10</v>
      </c>
      <c r="K96" s="73">
        <v>0</v>
      </c>
      <c r="L96" s="73">
        <v>0</v>
      </c>
      <c r="M96" s="67">
        <v>24</v>
      </c>
      <c r="N96" s="73">
        <v>12.6</v>
      </c>
      <c r="O96" s="73">
        <v>10</v>
      </c>
      <c r="P96" s="73">
        <v>0</v>
      </c>
      <c r="R96" s="26" t="s">
        <v>104</v>
      </c>
    </row>
    <row r="97" spans="1:19" ht="30" customHeight="1">
      <c r="A97" s="156" t="s">
        <v>2</v>
      </c>
      <c r="B97" s="156"/>
      <c r="C97" s="156"/>
      <c r="D97" s="65">
        <v>20</v>
      </c>
      <c r="E97" s="67">
        <v>0.4</v>
      </c>
      <c r="F97" s="67">
        <v>0.2</v>
      </c>
      <c r="G97" s="67">
        <v>8.8</v>
      </c>
      <c r="H97" s="72">
        <v>38</v>
      </c>
      <c r="I97" s="77"/>
      <c r="J97" s="1">
        <v>0</v>
      </c>
      <c r="K97" s="1">
        <v>0.046000000000000006</v>
      </c>
      <c r="L97" s="1">
        <v>0</v>
      </c>
      <c r="M97" s="1">
        <v>6.6000000000000005</v>
      </c>
      <c r="N97" s="1">
        <v>24.4</v>
      </c>
      <c r="O97" s="1">
        <v>6.6</v>
      </c>
      <c r="P97" s="1">
        <v>0.84</v>
      </c>
      <c r="R97" s="26" t="s">
        <v>17</v>
      </c>
      <c r="S97" s="28" t="e">
        <f>#REF!</f>
        <v>#REF!</v>
      </c>
    </row>
    <row r="98" spans="1:19" ht="30" customHeight="1">
      <c r="A98" s="156" t="s">
        <v>6</v>
      </c>
      <c r="B98" s="156"/>
      <c r="C98" s="156"/>
      <c r="D98" s="65">
        <v>20</v>
      </c>
      <c r="E98" s="67">
        <v>0.45</v>
      </c>
      <c r="F98" s="67">
        <v>0.25</v>
      </c>
      <c r="G98" s="67">
        <v>7.55</v>
      </c>
      <c r="H98" s="72">
        <v>34.25</v>
      </c>
      <c r="I98" s="77"/>
      <c r="J98" s="1">
        <v>0</v>
      </c>
      <c r="K98" s="1">
        <v>0.015999999999999997</v>
      </c>
      <c r="L98" s="1">
        <v>0</v>
      </c>
      <c r="M98" s="1">
        <v>3.6</v>
      </c>
      <c r="N98" s="1">
        <v>15.4</v>
      </c>
      <c r="O98" s="1">
        <v>3.8</v>
      </c>
      <c r="P98" s="1">
        <v>0.56</v>
      </c>
      <c r="R98" s="26" t="s">
        <v>18</v>
      </c>
      <c r="S98" s="28" t="e">
        <f>#REF!</f>
        <v>#REF!</v>
      </c>
    </row>
    <row r="99" spans="1:18" ht="30" customHeight="1">
      <c r="A99" s="157" t="s">
        <v>36</v>
      </c>
      <c r="B99" s="158"/>
      <c r="C99" s="159"/>
      <c r="D99" s="115">
        <f>D100+265+D104+D105+D106</f>
        <v>785</v>
      </c>
      <c r="E99" s="8">
        <f>E100+E103+E104+E105+E106+E107+E109</f>
        <v>24.090384615384618</v>
      </c>
      <c r="F99" s="8">
        <f>F100+F103+F104+F105+F106+F107+F109</f>
        <v>25.375</v>
      </c>
      <c r="G99" s="8">
        <f>G100+G103+G104+G105+G106+G107+G109</f>
        <v>110.20961538461539</v>
      </c>
      <c r="H99" s="14">
        <f>H100+H103+H104+H105+H106+H107+H109</f>
        <v>765.575</v>
      </c>
      <c r="I99" s="122"/>
      <c r="J99" s="8">
        <f>J100+J103+J104+J105+J106+J107+J109</f>
        <v>23.81</v>
      </c>
      <c r="K99" s="8">
        <f>K100+K103+K104+K105+K106+K107+K109</f>
        <v>0.206</v>
      </c>
      <c r="L99" s="8">
        <f>L100+L103+L104+L105+L106+L107+L109</f>
        <v>221.5</v>
      </c>
      <c r="M99" s="8">
        <f>M100+M103+M104+M105+M106+M107+M109</f>
        <v>147.87166666666664</v>
      </c>
      <c r="N99" s="8">
        <f>N100+N103+N104+N105+N106+N107+N109</f>
        <v>371.9916666666667</v>
      </c>
      <c r="O99" s="8">
        <f>O100+O103+O104+O105+O106+O107+O109</f>
        <v>81.025</v>
      </c>
      <c r="P99" s="8">
        <f>P100+P103+P104+P105+P106+P107+P109</f>
        <v>3.42</v>
      </c>
      <c r="R99" s="10" t="s">
        <v>61</v>
      </c>
    </row>
    <row r="100" spans="1:18" ht="30" customHeight="1">
      <c r="A100" s="136" t="s">
        <v>237</v>
      </c>
      <c r="B100" s="136"/>
      <c r="C100" s="136"/>
      <c r="D100" s="65">
        <v>80</v>
      </c>
      <c r="E100" s="67">
        <v>0.9</v>
      </c>
      <c r="F100" s="67">
        <v>4</v>
      </c>
      <c r="G100" s="67">
        <v>4.7</v>
      </c>
      <c r="H100" s="72">
        <f>E100*4+F100*9+G100*4</f>
        <v>58.400000000000006</v>
      </c>
      <c r="I100" s="77" t="s">
        <v>238</v>
      </c>
      <c r="J100" s="1">
        <v>4.1</v>
      </c>
      <c r="K100" s="1">
        <v>0</v>
      </c>
      <c r="L100" s="1">
        <v>0</v>
      </c>
      <c r="M100" s="1">
        <v>44.1</v>
      </c>
      <c r="N100" s="1">
        <v>0</v>
      </c>
      <c r="O100" s="1">
        <v>3</v>
      </c>
      <c r="P100" s="1">
        <v>0.2</v>
      </c>
      <c r="R100" s="26" t="s">
        <v>19</v>
      </c>
    </row>
    <row r="101" spans="1:16" ht="30" customHeight="1">
      <c r="A101" s="146" t="s">
        <v>48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</row>
    <row r="102" spans="1:16" ht="30" customHeight="1">
      <c r="A102" s="169" t="s">
        <v>165</v>
      </c>
      <c r="B102" s="169"/>
      <c r="C102" s="169"/>
      <c r="D102" s="65">
        <v>80</v>
      </c>
      <c r="E102" s="67">
        <v>0.7</v>
      </c>
      <c r="F102" s="67">
        <v>4</v>
      </c>
      <c r="G102" s="67">
        <v>2.5</v>
      </c>
      <c r="H102" s="57">
        <f>E102*4+F102*9+G102*4</f>
        <v>48.8</v>
      </c>
      <c r="I102" s="76" t="s">
        <v>166</v>
      </c>
      <c r="J102" s="1">
        <v>12</v>
      </c>
      <c r="K102" s="1">
        <v>0</v>
      </c>
      <c r="L102" s="1">
        <v>0.03333333333333333</v>
      </c>
      <c r="M102" s="1">
        <v>13.1</v>
      </c>
      <c r="N102" s="1">
        <v>18.1</v>
      </c>
      <c r="O102" s="1">
        <v>13</v>
      </c>
      <c r="P102" s="1">
        <v>0.5</v>
      </c>
    </row>
    <row r="103" spans="1:16" ht="30" customHeight="1">
      <c r="A103" s="152" t="s">
        <v>217</v>
      </c>
      <c r="B103" s="152"/>
      <c r="C103" s="152"/>
      <c r="D103" s="69" t="s">
        <v>59</v>
      </c>
      <c r="E103" s="1">
        <v>5</v>
      </c>
      <c r="F103" s="1">
        <v>6.3</v>
      </c>
      <c r="G103" s="1">
        <v>14.4</v>
      </c>
      <c r="H103" s="57">
        <f>G103*4+F103*9+E103*4</f>
        <v>134.3</v>
      </c>
      <c r="I103" s="105" t="s">
        <v>218</v>
      </c>
      <c r="J103" s="1">
        <v>6.42</v>
      </c>
      <c r="K103" s="1">
        <v>0</v>
      </c>
      <c r="L103" s="1">
        <v>70</v>
      </c>
      <c r="M103" s="1">
        <v>21.84</v>
      </c>
      <c r="N103" s="1">
        <v>40</v>
      </c>
      <c r="O103" s="1">
        <v>10.9</v>
      </c>
      <c r="P103" s="1">
        <v>0.2</v>
      </c>
    </row>
    <row r="104" spans="1:16" ht="30" customHeight="1">
      <c r="A104" s="143" t="s">
        <v>208</v>
      </c>
      <c r="B104" s="144"/>
      <c r="C104" s="145"/>
      <c r="D104" s="65">
        <v>90</v>
      </c>
      <c r="E104" s="1">
        <v>13.1</v>
      </c>
      <c r="F104" s="1">
        <v>10.5</v>
      </c>
      <c r="G104" s="1">
        <v>2.8</v>
      </c>
      <c r="H104" s="57">
        <f>E104*4+F104*9+G104*4</f>
        <v>158.1</v>
      </c>
      <c r="I104" s="77" t="s">
        <v>154</v>
      </c>
      <c r="J104" s="20">
        <v>0.36</v>
      </c>
      <c r="K104" s="20">
        <v>0.09</v>
      </c>
      <c r="L104" s="20">
        <v>121.5</v>
      </c>
      <c r="M104" s="20">
        <v>33.84</v>
      </c>
      <c r="N104" s="20">
        <v>169.2</v>
      </c>
      <c r="O104" s="20">
        <v>22.5</v>
      </c>
      <c r="P104" s="20">
        <v>0.2</v>
      </c>
    </row>
    <row r="105" spans="1:16" ht="30" customHeight="1">
      <c r="A105" s="92" t="s">
        <v>197</v>
      </c>
      <c r="B105" s="89"/>
      <c r="C105" s="69"/>
      <c r="D105" s="69">
        <v>150</v>
      </c>
      <c r="E105" s="1">
        <v>3.1153846153846154</v>
      </c>
      <c r="F105" s="1">
        <v>3.8</v>
      </c>
      <c r="G105" s="1">
        <v>25.384615384615383</v>
      </c>
      <c r="H105" s="57">
        <f>G105*4+F105*9+E105*4</f>
        <v>148.2</v>
      </c>
      <c r="I105" s="124" t="s">
        <v>198</v>
      </c>
      <c r="J105" s="1">
        <v>0.03</v>
      </c>
      <c r="K105" s="1">
        <v>0</v>
      </c>
      <c r="L105" s="1">
        <v>30</v>
      </c>
      <c r="M105" s="1">
        <v>5.491666666666666</v>
      </c>
      <c r="N105" s="1">
        <v>78.89166666666667</v>
      </c>
      <c r="O105" s="1">
        <v>25.725</v>
      </c>
      <c r="P105" s="1">
        <v>0.3</v>
      </c>
    </row>
    <row r="106" spans="1:16" ht="30" customHeight="1">
      <c r="A106" s="92" t="s">
        <v>101</v>
      </c>
      <c r="B106" s="66">
        <v>200</v>
      </c>
      <c r="C106" s="66">
        <v>200</v>
      </c>
      <c r="D106" s="65">
        <v>200</v>
      </c>
      <c r="E106" s="67">
        <v>0.5</v>
      </c>
      <c r="F106" s="67">
        <v>0</v>
      </c>
      <c r="G106" s="67">
        <v>34</v>
      </c>
      <c r="H106" s="72">
        <f>E106*4+F106*9+G106*4</f>
        <v>138</v>
      </c>
      <c r="I106" s="77" t="s">
        <v>102</v>
      </c>
      <c r="J106" s="1">
        <v>12.9</v>
      </c>
      <c r="K106" s="1">
        <v>0</v>
      </c>
      <c r="L106" s="1">
        <v>0</v>
      </c>
      <c r="M106" s="1">
        <v>24</v>
      </c>
      <c r="N106" s="1">
        <v>12</v>
      </c>
      <c r="O106" s="1">
        <v>0</v>
      </c>
      <c r="P106" s="1">
        <v>0</v>
      </c>
    </row>
    <row r="107" spans="1:16" ht="30" customHeight="1">
      <c r="A107" s="143" t="s">
        <v>2</v>
      </c>
      <c r="B107" s="144"/>
      <c r="C107" s="145"/>
      <c r="D107" s="65">
        <v>40</v>
      </c>
      <c r="E107" s="67">
        <v>0.8</v>
      </c>
      <c r="F107" s="67">
        <v>0.4</v>
      </c>
      <c r="G107" s="67">
        <v>17.6</v>
      </c>
      <c r="H107" s="72">
        <v>77.2</v>
      </c>
      <c r="I107" s="77"/>
      <c r="J107" s="1">
        <v>0</v>
      </c>
      <c r="K107" s="1">
        <v>0.09200000000000001</v>
      </c>
      <c r="L107" s="1">
        <v>0</v>
      </c>
      <c r="M107" s="1">
        <v>13.2</v>
      </c>
      <c r="N107" s="1">
        <v>48.8</v>
      </c>
      <c r="O107" s="1">
        <v>13.2</v>
      </c>
      <c r="P107" s="1">
        <v>1.68</v>
      </c>
    </row>
    <row r="108" spans="1:18" ht="30" customHeight="1">
      <c r="A108" s="153" t="s">
        <v>51</v>
      </c>
      <c r="B108" s="154"/>
      <c r="C108" s="155"/>
      <c r="D108" s="4">
        <v>40</v>
      </c>
      <c r="E108" s="11"/>
      <c r="F108" s="11"/>
      <c r="G108" s="11"/>
      <c r="H108" s="11"/>
      <c r="I108" s="126"/>
      <c r="J108" s="11"/>
      <c r="K108" s="11"/>
      <c r="L108" s="11"/>
      <c r="M108" s="11"/>
      <c r="N108" s="11"/>
      <c r="O108" s="11"/>
      <c r="P108" s="11"/>
      <c r="R108" s="23" t="s">
        <v>31</v>
      </c>
    </row>
    <row r="109" spans="1:19" ht="30" customHeight="1">
      <c r="A109" s="143" t="s">
        <v>6</v>
      </c>
      <c r="B109" s="144"/>
      <c r="C109" s="145"/>
      <c r="D109" s="65">
        <v>30</v>
      </c>
      <c r="E109" s="67">
        <v>0.675</v>
      </c>
      <c r="F109" s="67">
        <v>0.375</v>
      </c>
      <c r="G109" s="67">
        <v>11.325</v>
      </c>
      <c r="H109" s="72">
        <v>51.375</v>
      </c>
      <c r="I109" s="77"/>
      <c r="J109" s="1">
        <v>0</v>
      </c>
      <c r="K109" s="1">
        <v>0.023999999999999997</v>
      </c>
      <c r="L109" s="1">
        <v>0</v>
      </c>
      <c r="M109" s="1">
        <v>5.4</v>
      </c>
      <c r="N109" s="1">
        <v>23.1</v>
      </c>
      <c r="O109" s="1">
        <v>5.7</v>
      </c>
      <c r="P109" s="1">
        <v>0.8400000000000001</v>
      </c>
      <c r="R109" s="25" t="s">
        <v>6</v>
      </c>
      <c r="S109" s="10">
        <f>D119+D128</f>
        <v>50</v>
      </c>
    </row>
    <row r="110" spans="1:19" ht="30" customHeight="1">
      <c r="A110" s="157" t="s">
        <v>3</v>
      </c>
      <c r="B110" s="158"/>
      <c r="C110" s="158"/>
      <c r="D110" s="159"/>
      <c r="E110" s="8">
        <f>E99+E92</f>
        <v>39.24038461538462</v>
      </c>
      <c r="F110" s="8">
        <f>F99+F92</f>
        <v>36.525</v>
      </c>
      <c r="G110" s="8">
        <f>G99+G92</f>
        <v>203.7596153846154</v>
      </c>
      <c r="H110" s="14">
        <f>H99+H92</f>
        <v>1300.125</v>
      </c>
      <c r="I110" s="125"/>
      <c r="J110" s="8">
        <f>J99+J92</f>
        <v>35.61</v>
      </c>
      <c r="K110" s="8">
        <f>K99+K92</f>
        <v>0.308</v>
      </c>
      <c r="L110" s="8">
        <f>L99+L92</f>
        <v>364</v>
      </c>
      <c r="M110" s="8">
        <f>M99+M92</f>
        <v>618.2316666666667</v>
      </c>
      <c r="N110" s="14">
        <f>N99+N92</f>
        <v>660.4616666666666</v>
      </c>
      <c r="O110" s="8">
        <f>O99+O92</f>
        <v>131.245</v>
      </c>
      <c r="P110" s="8">
        <f>P99+P92</f>
        <v>5.04</v>
      </c>
      <c r="R110" s="26" t="s">
        <v>7</v>
      </c>
      <c r="S110" s="28" t="e">
        <f>#REF!+#REF!+#REF!+D126</f>
        <v>#REF!</v>
      </c>
    </row>
    <row r="111" spans="1:19" ht="30" customHeight="1">
      <c r="A111" s="160" t="s">
        <v>31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/>
      <c r="R111" s="26" t="s">
        <v>8</v>
      </c>
      <c r="S111" s="28"/>
    </row>
    <row r="112" spans="1:19" ht="30" customHeight="1">
      <c r="A112" s="163" t="s">
        <v>71</v>
      </c>
      <c r="B112" s="167" t="s">
        <v>0</v>
      </c>
      <c r="C112" s="167" t="s">
        <v>1</v>
      </c>
      <c r="D112" s="204" t="s">
        <v>72</v>
      </c>
      <c r="E112" s="205"/>
      <c r="F112" s="205"/>
      <c r="G112" s="205"/>
      <c r="H112" s="206"/>
      <c r="I112" s="165" t="s">
        <v>68</v>
      </c>
      <c r="J112" s="132" t="s">
        <v>53</v>
      </c>
      <c r="K112" s="133"/>
      <c r="L112" s="134"/>
      <c r="M112" s="132" t="s">
        <v>54</v>
      </c>
      <c r="N112" s="133"/>
      <c r="O112" s="133"/>
      <c r="P112" s="134"/>
      <c r="R112" s="29" t="s">
        <v>25</v>
      </c>
      <c r="S112" s="28" t="e">
        <f>#REF!+#REF!</f>
        <v>#REF!</v>
      </c>
    </row>
    <row r="113" spans="1:18" ht="30" customHeight="1">
      <c r="A113" s="164"/>
      <c r="B113" s="168"/>
      <c r="C113" s="168"/>
      <c r="D113" s="94" t="s">
        <v>70</v>
      </c>
      <c r="E113" s="95" t="s">
        <v>73</v>
      </c>
      <c r="F113" s="95" t="s">
        <v>74</v>
      </c>
      <c r="G113" s="95" t="s">
        <v>75</v>
      </c>
      <c r="H113" s="94" t="s">
        <v>76</v>
      </c>
      <c r="I113" s="166"/>
      <c r="J113" s="68" t="s">
        <v>4</v>
      </c>
      <c r="K113" s="68" t="s">
        <v>5</v>
      </c>
      <c r="L113" s="68" t="s">
        <v>52</v>
      </c>
      <c r="M113" s="68" t="s">
        <v>55</v>
      </c>
      <c r="N113" s="68" t="s">
        <v>56</v>
      </c>
      <c r="O113" s="68" t="s">
        <v>57</v>
      </c>
      <c r="P113" s="68" t="s">
        <v>58</v>
      </c>
      <c r="R113" s="10" t="s">
        <v>60</v>
      </c>
    </row>
    <row r="114" spans="1:19" ht="30" customHeight="1">
      <c r="A114" s="157" t="s">
        <v>37</v>
      </c>
      <c r="B114" s="158"/>
      <c r="C114" s="159"/>
      <c r="D114" s="84">
        <f>40+D116+D117+D118</f>
        <v>555</v>
      </c>
      <c r="E114" s="8">
        <f>E115+E116+E117+E118+E119</f>
        <v>18.731578947368423</v>
      </c>
      <c r="F114" s="8">
        <f>F115+F116+F117+F118+F119</f>
        <v>15.110526315789471</v>
      </c>
      <c r="G114" s="8">
        <f>G115+G116+G117+G118+G119</f>
        <v>88.69999999999999</v>
      </c>
      <c r="H114" s="8">
        <f>H115+H116+H117+H118+H119</f>
        <v>565.7210526315789</v>
      </c>
      <c r="I114" s="125"/>
      <c r="J114" s="8">
        <f>J115+J116+J117+J118+J119</f>
        <v>0.9094736842105263</v>
      </c>
      <c r="K114" s="8">
        <f>K115+K116+K117+K118+K119</f>
        <v>0.206</v>
      </c>
      <c r="L114" s="8">
        <f>L115+L116+L117+L118+L119</f>
        <v>215</v>
      </c>
      <c r="M114" s="8">
        <f>M115+M116+M117+M118+M119</f>
        <v>533.578947368421</v>
      </c>
      <c r="N114" s="8">
        <f>N115+N116+N117+N118+N119</f>
        <v>214.27</v>
      </c>
      <c r="O114" s="8">
        <f>O115+O116+O117+O118+O119</f>
        <v>45.612631578947365</v>
      </c>
      <c r="P114" s="8">
        <f>P115+P116+P117+P118+P119</f>
        <v>1.3926315789473684</v>
      </c>
      <c r="R114" s="10" t="s">
        <v>96</v>
      </c>
      <c r="S114" s="28" t="e">
        <f>#REF!+#REF!</f>
        <v>#REF!</v>
      </c>
    </row>
    <row r="115" spans="1:19" ht="30" customHeight="1">
      <c r="A115" s="173" t="s">
        <v>171</v>
      </c>
      <c r="B115" s="174"/>
      <c r="C115" s="175"/>
      <c r="D115" s="69" t="s">
        <v>38</v>
      </c>
      <c r="E115" s="1">
        <v>1.8</v>
      </c>
      <c r="F115" s="1">
        <v>0.3</v>
      </c>
      <c r="G115" s="1">
        <v>26.4</v>
      </c>
      <c r="H115" s="57">
        <f>G115*4+F115*9+E115*4</f>
        <v>115.5</v>
      </c>
      <c r="I115" s="80" t="s">
        <v>172</v>
      </c>
      <c r="J115" s="1">
        <v>0.5</v>
      </c>
      <c r="K115" s="1">
        <v>0.02</v>
      </c>
      <c r="L115" s="1">
        <v>0</v>
      </c>
      <c r="M115" s="1">
        <v>6.4</v>
      </c>
      <c r="N115" s="1">
        <v>16.27</v>
      </c>
      <c r="O115" s="1">
        <v>4.6</v>
      </c>
      <c r="P115" s="1">
        <v>0.3</v>
      </c>
      <c r="R115" s="26" t="s">
        <v>10</v>
      </c>
      <c r="S115" s="28" t="e">
        <f>#REF!+#REF!+#REF!+#REF!+#REF!+#REF!+#REF!+#REF!</f>
        <v>#REF!</v>
      </c>
    </row>
    <row r="116" spans="1:19" ht="30" customHeight="1">
      <c r="A116" s="156" t="s">
        <v>211</v>
      </c>
      <c r="B116" s="216"/>
      <c r="C116" s="216"/>
      <c r="D116" s="69">
        <v>200</v>
      </c>
      <c r="E116" s="67">
        <v>8.63157894736842</v>
      </c>
      <c r="F116" s="67">
        <v>10.210526315789473</v>
      </c>
      <c r="G116" s="67">
        <v>33.3</v>
      </c>
      <c r="H116" s="72">
        <f>E116*4+F116*9+G116*4</f>
        <v>259.6210526315789</v>
      </c>
      <c r="I116" s="77" t="s">
        <v>79</v>
      </c>
      <c r="J116" s="20">
        <v>0.3894736842105263</v>
      </c>
      <c r="K116" s="20">
        <v>0.03</v>
      </c>
      <c r="L116" s="20">
        <v>125</v>
      </c>
      <c r="M116" s="1">
        <v>193.57894736842104</v>
      </c>
      <c r="N116" s="20">
        <v>74</v>
      </c>
      <c r="O116" s="20">
        <v>20.45263157894737</v>
      </c>
      <c r="P116" s="20">
        <v>0.45263157894736844</v>
      </c>
      <c r="R116" s="26" t="s">
        <v>12</v>
      </c>
      <c r="S116" s="30" t="e">
        <f>#REF!+#REF!+#REF!</f>
        <v>#REF!</v>
      </c>
    </row>
    <row r="117" spans="1:19" ht="30" customHeight="1">
      <c r="A117" s="156" t="s">
        <v>152</v>
      </c>
      <c r="B117" s="156"/>
      <c r="C117" s="156"/>
      <c r="D117" s="65">
        <v>200</v>
      </c>
      <c r="E117" s="67">
        <v>3.2</v>
      </c>
      <c r="F117" s="67">
        <v>2.7</v>
      </c>
      <c r="G117" s="67">
        <v>15.9</v>
      </c>
      <c r="H117" s="72">
        <f>G117*4+F117*9+E117*4</f>
        <v>100.7</v>
      </c>
      <c r="I117" s="77" t="s">
        <v>153</v>
      </c>
      <c r="J117" s="1">
        <v>0.02</v>
      </c>
      <c r="K117" s="1">
        <v>0.04</v>
      </c>
      <c r="L117" s="1">
        <v>40</v>
      </c>
      <c r="M117" s="1">
        <v>120</v>
      </c>
      <c r="N117" s="1">
        <v>62.6</v>
      </c>
      <c r="O117" s="1">
        <v>9.26</v>
      </c>
      <c r="P117" s="1">
        <v>0.08</v>
      </c>
      <c r="R117" s="10" t="s">
        <v>157</v>
      </c>
      <c r="S117" s="10" t="e">
        <f>#REF!</f>
        <v>#REF!</v>
      </c>
    </row>
    <row r="118" spans="1:19" ht="30" customHeight="1">
      <c r="A118" s="97" t="s">
        <v>82</v>
      </c>
      <c r="B118" s="66">
        <v>115</v>
      </c>
      <c r="C118" s="66">
        <v>115</v>
      </c>
      <c r="D118" s="98">
        <v>115</v>
      </c>
      <c r="E118" s="74">
        <v>4.5</v>
      </c>
      <c r="F118" s="74">
        <v>1.7</v>
      </c>
      <c r="G118" s="74">
        <v>5.5</v>
      </c>
      <c r="H118" s="70">
        <f>E118*4+F118*9+G118*4</f>
        <v>55.3</v>
      </c>
      <c r="I118" s="77"/>
      <c r="J118" s="74">
        <v>0</v>
      </c>
      <c r="K118" s="74">
        <v>0.1</v>
      </c>
      <c r="L118" s="74">
        <v>50</v>
      </c>
      <c r="M118" s="74">
        <v>210</v>
      </c>
      <c r="N118" s="74">
        <v>46</v>
      </c>
      <c r="O118" s="74">
        <v>7.5</v>
      </c>
      <c r="P118" s="74">
        <v>0</v>
      </c>
      <c r="R118" s="26" t="s">
        <v>17</v>
      </c>
      <c r="S118" s="28"/>
    </row>
    <row r="119" spans="1:19" ht="30" customHeight="1">
      <c r="A119" s="156" t="s">
        <v>6</v>
      </c>
      <c r="B119" s="156"/>
      <c r="C119" s="156"/>
      <c r="D119" s="65">
        <v>20</v>
      </c>
      <c r="E119" s="67">
        <v>0.6</v>
      </c>
      <c r="F119" s="67">
        <v>0.2</v>
      </c>
      <c r="G119" s="67">
        <v>7.6</v>
      </c>
      <c r="H119" s="72">
        <v>34.6</v>
      </c>
      <c r="I119" s="77"/>
      <c r="J119" s="1">
        <v>0</v>
      </c>
      <c r="K119" s="1">
        <v>0.015999999999999997</v>
      </c>
      <c r="L119" s="1">
        <v>0</v>
      </c>
      <c r="M119" s="1">
        <v>3.6</v>
      </c>
      <c r="N119" s="1">
        <v>15.4</v>
      </c>
      <c r="O119" s="1">
        <v>3.8</v>
      </c>
      <c r="P119" s="1">
        <v>0.56</v>
      </c>
      <c r="R119" s="26" t="s">
        <v>18</v>
      </c>
      <c r="S119" s="28" t="e">
        <f>#REF!+#REF!+#REF!</f>
        <v>#REF!</v>
      </c>
    </row>
    <row r="120" spans="1:19" ht="30" customHeight="1">
      <c r="A120" s="157" t="s">
        <v>36</v>
      </c>
      <c r="B120" s="158"/>
      <c r="C120" s="159"/>
      <c r="D120" s="115">
        <f>D121+265+D123+D124+D125</f>
        <v>785</v>
      </c>
      <c r="E120" s="8">
        <f>E121+E122+E123+E124+E125+E126+E128</f>
        <v>20.450454545454548</v>
      </c>
      <c r="F120" s="8">
        <f>F121+F122+F123+F124+F125+F126+F128</f>
        <v>30.101666666666663</v>
      </c>
      <c r="G120" s="8">
        <f>G121+G122+G123+G124+G125+G126+G128</f>
        <v>98.05772727272726</v>
      </c>
      <c r="H120" s="14">
        <f>H121+H122+H123+H124+H125+H126+H128</f>
        <v>744.9477272727273</v>
      </c>
      <c r="I120" s="125"/>
      <c r="J120" s="8">
        <f>J121+J122+J123+J124+J125+J126+J128</f>
        <v>45.650000000000006</v>
      </c>
      <c r="K120" s="8">
        <f>K121+K122+K123+K124+K125+K126+K128</f>
        <v>0.3104</v>
      </c>
      <c r="L120" s="8">
        <f>L121+L122+L123+L124+L125+L126+L128</f>
        <v>183.85</v>
      </c>
      <c r="M120" s="8">
        <f>M121+M122+M123+M124+M125+M126+M128</f>
        <v>105.9598</v>
      </c>
      <c r="N120" s="8">
        <f>N121+N122+N123+N124+N125+N126+N128</f>
        <v>274.012</v>
      </c>
      <c r="O120" s="8">
        <f>O121+O122+O123+O124+O125+O126+O128</f>
        <v>93.578</v>
      </c>
      <c r="P120" s="8">
        <f>P121+P122+P123+P124+P125+P126+P128</f>
        <v>3.42</v>
      </c>
      <c r="R120" s="10" t="s">
        <v>61</v>
      </c>
      <c r="S120" s="10">
        <f>C118</f>
        <v>115</v>
      </c>
    </row>
    <row r="121" spans="1:18" ht="30" customHeight="1">
      <c r="A121" s="149" t="s">
        <v>97</v>
      </c>
      <c r="B121" s="150"/>
      <c r="C121" s="151"/>
      <c r="D121" s="31">
        <v>80</v>
      </c>
      <c r="E121" s="5">
        <v>0.48</v>
      </c>
      <c r="F121" s="5">
        <v>0.16</v>
      </c>
      <c r="G121" s="5">
        <v>3.36</v>
      </c>
      <c r="H121" s="57">
        <f>G121*4+F121*9+E121*4</f>
        <v>16.799999999999997</v>
      </c>
      <c r="I121" s="76" t="s">
        <v>98</v>
      </c>
      <c r="J121" s="9">
        <v>5.88</v>
      </c>
      <c r="K121" s="9">
        <v>0.0144</v>
      </c>
      <c r="L121" s="9">
        <v>0</v>
      </c>
      <c r="M121" s="9">
        <v>3.2927999999999997</v>
      </c>
      <c r="N121" s="9">
        <v>6.111999999999999</v>
      </c>
      <c r="O121" s="9">
        <v>0.7040000000000001</v>
      </c>
      <c r="P121" s="9">
        <v>0</v>
      </c>
      <c r="R121" s="26" t="s">
        <v>19</v>
      </c>
    </row>
    <row r="122" spans="1:19" ht="30" customHeight="1">
      <c r="A122" s="173" t="s">
        <v>227</v>
      </c>
      <c r="B122" s="174"/>
      <c r="C122" s="175"/>
      <c r="D122" s="58" t="s">
        <v>67</v>
      </c>
      <c r="E122" s="1">
        <v>5.7</v>
      </c>
      <c r="F122" s="1">
        <v>8.5</v>
      </c>
      <c r="G122" s="1">
        <v>16.3</v>
      </c>
      <c r="H122" s="57">
        <f>G122*4+F122*9+E122*4</f>
        <v>164.5</v>
      </c>
      <c r="I122" s="76" t="s">
        <v>158</v>
      </c>
      <c r="J122" s="1">
        <v>2.7</v>
      </c>
      <c r="K122" s="1">
        <v>0</v>
      </c>
      <c r="L122" s="1">
        <v>52</v>
      </c>
      <c r="M122" s="1">
        <v>13.527000000000001</v>
      </c>
      <c r="N122" s="1">
        <v>84.4</v>
      </c>
      <c r="O122" s="1">
        <v>21.114</v>
      </c>
      <c r="P122" s="1">
        <v>0.1</v>
      </c>
      <c r="R122" s="10" t="s">
        <v>105</v>
      </c>
      <c r="S122" s="10" t="e">
        <f>#REF!</f>
        <v>#REF!</v>
      </c>
    </row>
    <row r="123" spans="1:21" s="24" customFormat="1" ht="30" customHeight="1">
      <c r="A123" s="136" t="s">
        <v>159</v>
      </c>
      <c r="B123" s="136"/>
      <c r="C123" s="136"/>
      <c r="D123" s="65">
        <v>90</v>
      </c>
      <c r="E123" s="67">
        <v>11.2</v>
      </c>
      <c r="F123" s="67">
        <v>11.3</v>
      </c>
      <c r="G123" s="67">
        <v>14.2</v>
      </c>
      <c r="H123" s="72">
        <f>E123*4+F123*9+G123*4</f>
        <v>203.3</v>
      </c>
      <c r="I123" s="77" t="s">
        <v>160</v>
      </c>
      <c r="J123" s="64">
        <v>0.09</v>
      </c>
      <c r="K123" s="64">
        <v>0.18</v>
      </c>
      <c r="L123" s="64">
        <v>131.85</v>
      </c>
      <c r="M123" s="64">
        <v>33.66</v>
      </c>
      <c r="N123" s="64">
        <v>102</v>
      </c>
      <c r="O123" s="64">
        <v>21.51</v>
      </c>
      <c r="P123" s="64">
        <v>0.7</v>
      </c>
      <c r="T123" s="10"/>
      <c r="U123" s="10"/>
    </row>
    <row r="124" spans="1:21" s="24" customFormat="1" ht="30" customHeight="1">
      <c r="A124" s="187" t="s">
        <v>161</v>
      </c>
      <c r="B124" s="188"/>
      <c r="C124" s="189"/>
      <c r="D124" s="102">
        <v>150</v>
      </c>
      <c r="E124" s="103">
        <v>1.2954545454545454</v>
      </c>
      <c r="F124" s="103">
        <v>9.166666666666666</v>
      </c>
      <c r="G124" s="103">
        <v>13.772727272727272</v>
      </c>
      <c r="H124" s="15">
        <f>E124*4+F124*9+G124*4</f>
        <v>142.77272727272728</v>
      </c>
      <c r="I124" s="104" t="s">
        <v>162</v>
      </c>
      <c r="J124" s="103">
        <v>7.680000000000001</v>
      </c>
      <c r="K124" s="103">
        <v>0</v>
      </c>
      <c r="L124" s="103">
        <v>0</v>
      </c>
      <c r="M124" s="103">
        <v>26.88</v>
      </c>
      <c r="N124" s="103">
        <v>9.6</v>
      </c>
      <c r="O124" s="103">
        <v>24.35</v>
      </c>
      <c r="P124" s="103">
        <v>0.1</v>
      </c>
      <c r="Q124" s="10"/>
      <c r="R124" s="10"/>
      <c r="S124" s="10"/>
      <c r="T124" s="10"/>
      <c r="U124" s="10"/>
    </row>
    <row r="125" spans="1:16" ht="30" customHeight="1">
      <c r="A125" s="169" t="s">
        <v>163</v>
      </c>
      <c r="B125" s="169"/>
      <c r="C125" s="169"/>
      <c r="D125" s="69">
        <v>200</v>
      </c>
      <c r="E125" s="69">
        <v>0.3</v>
      </c>
      <c r="F125" s="69">
        <v>0.2</v>
      </c>
      <c r="G125" s="69">
        <v>21.5</v>
      </c>
      <c r="H125" s="1">
        <f>G125*4+F125*9+E125*4</f>
        <v>89</v>
      </c>
      <c r="I125" s="105" t="s">
        <v>164</v>
      </c>
      <c r="J125" s="103">
        <v>29.3</v>
      </c>
      <c r="K125" s="103">
        <v>0</v>
      </c>
      <c r="L125" s="103">
        <v>0</v>
      </c>
      <c r="M125" s="103">
        <v>10</v>
      </c>
      <c r="N125" s="103">
        <v>0</v>
      </c>
      <c r="O125" s="103">
        <v>7</v>
      </c>
      <c r="P125" s="103">
        <v>0</v>
      </c>
    </row>
    <row r="126" spans="1:16" ht="30" customHeight="1">
      <c r="A126" s="143" t="s">
        <v>2</v>
      </c>
      <c r="B126" s="144"/>
      <c r="C126" s="145"/>
      <c r="D126" s="65">
        <v>40</v>
      </c>
      <c r="E126" s="67">
        <v>0.8</v>
      </c>
      <c r="F126" s="67">
        <v>0.4</v>
      </c>
      <c r="G126" s="67">
        <v>17.6</v>
      </c>
      <c r="H126" s="72">
        <v>77.2</v>
      </c>
      <c r="I126" s="77"/>
      <c r="J126" s="1">
        <v>0</v>
      </c>
      <c r="K126" s="1">
        <v>0.09200000000000001</v>
      </c>
      <c r="L126" s="1">
        <v>0</v>
      </c>
      <c r="M126" s="1">
        <v>13.2</v>
      </c>
      <c r="N126" s="1">
        <v>48.8</v>
      </c>
      <c r="O126" s="1">
        <v>13.2</v>
      </c>
      <c r="P126" s="1">
        <v>1.68</v>
      </c>
    </row>
    <row r="127" spans="1:16" ht="30" customHeight="1">
      <c r="A127" s="153" t="s">
        <v>51</v>
      </c>
      <c r="B127" s="154"/>
      <c r="C127" s="155"/>
      <c r="D127" s="4">
        <v>40</v>
      </c>
      <c r="E127" s="11"/>
      <c r="F127" s="11"/>
      <c r="G127" s="11"/>
      <c r="H127" s="11"/>
      <c r="I127" s="126"/>
      <c r="J127" s="11"/>
      <c r="K127" s="11"/>
      <c r="L127" s="11"/>
      <c r="M127" s="11"/>
      <c r="N127" s="11"/>
      <c r="O127" s="11"/>
      <c r="P127" s="11"/>
    </row>
    <row r="128" spans="1:16" ht="30" customHeight="1">
      <c r="A128" s="143" t="s">
        <v>6</v>
      </c>
      <c r="B128" s="144"/>
      <c r="C128" s="145"/>
      <c r="D128" s="65">
        <v>30</v>
      </c>
      <c r="E128" s="67">
        <v>0.675</v>
      </c>
      <c r="F128" s="67">
        <v>0.375</v>
      </c>
      <c r="G128" s="67">
        <v>11.325</v>
      </c>
      <c r="H128" s="72">
        <v>51.375</v>
      </c>
      <c r="I128" s="77"/>
      <c r="J128" s="1">
        <v>0</v>
      </c>
      <c r="K128" s="1">
        <v>0.023999999999999997</v>
      </c>
      <c r="L128" s="1">
        <v>0</v>
      </c>
      <c r="M128" s="1">
        <v>5.4</v>
      </c>
      <c r="N128" s="1">
        <v>23.1</v>
      </c>
      <c r="O128" s="1">
        <v>5.7</v>
      </c>
      <c r="P128" s="1">
        <v>0.8400000000000001</v>
      </c>
    </row>
    <row r="129" spans="1:16" ht="30" customHeight="1">
      <c r="A129" s="157" t="s">
        <v>3</v>
      </c>
      <c r="B129" s="158"/>
      <c r="C129" s="158"/>
      <c r="D129" s="159"/>
      <c r="E129" s="8">
        <f>E120+E114</f>
        <v>39.18203349282297</v>
      </c>
      <c r="F129" s="8">
        <f>F120+F114</f>
        <v>45.21219298245613</v>
      </c>
      <c r="G129" s="8">
        <f>G120+G114</f>
        <v>186.75772727272727</v>
      </c>
      <c r="H129" s="14">
        <f>H120+H114</f>
        <v>1310.6687799043061</v>
      </c>
      <c r="I129" s="125"/>
      <c r="J129" s="8">
        <f>J120+J114</f>
        <v>46.55947368421053</v>
      </c>
      <c r="K129" s="8">
        <f>K120+K114</f>
        <v>0.5164</v>
      </c>
      <c r="L129" s="8">
        <f>L120+L114</f>
        <v>398.85</v>
      </c>
      <c r="M129" s="8">
        <f>M120+M114</f>
        <v>639.538747368421</v>
      </c>
      <c r="N129" s="14">
        <f>N120+N114</f>
        <v>488.28200000000004</v>
      </c>
      <c r="O129" s="8">
        <f>O120+O114</f>
        <v>139.19063157894738</v>
      </c>
      <c r="P129" s="8">
        <f>P120+P114</f>
        <v>4.812631578947368</v>
      </c>
    </row>
    <row r="130" spans="1:16" ht="39.75" customHeight="1">
      <c r="A130" s="209" t="s">
        <v>83</v>
      </c>
      <c r="B130" s="210"/>
      <c r="C130" s="210"/>
      <c r="D130" s="211"/>
      <c r="E130" s="75">
        <f>(E129+E110+E88+E69+E50+E26)/6</f>
        <v>42.684569684701266</v>
      </c>
      <c r="F130" s="75">
        <f>(F129+F110+F88+F69+F50+F26)/6</f>
        <v>44.9398526765632</v>
      </c>
      <c r="G130" s="75">
        <f>(G129+G110+G88+G69+G50+G26)/6</f>
        <v>182.04402592047327</v>
      </c>
      <c r="H130" s="75">
        <f>(H129+H110+H88+H69+H50+H26)/6</f>
        <v>1303.273056509767</v>
      </c>
      <c r="I130" s="128"/>
      <c r="J130" s="75">
        <f>(J129+J110+J88+J69+J50+J26)/6</f>
        <v>31.541912280701755</v>
      </c>
      <c r="K130" s="116">
        <f>(K129+K110+K88+K69+K50+K26)/6</f>
        <v>0.6638351851851851</v>
      </c>
      <c r="L130" s="75">
        <f>(L129+L110+L88+L69+L50+L26)/6</f>
        <v>375.04583333333335</v>
      </c>
      <c r="M130" s="75">
        <f>(M129+M110+M88+M69+M50+M26)/6</f>
        <v>550.0407856725146</v>
      </c>
      <c r="N130" s="75">
        <f>(N129+N110+N88+N69+N50+N26)/6</f>
        <v>594.574225949976</v>
      </c>
      <c r="O130" s="75">
        <f>(O129+O110+O88+O69+O50+O26)/6</f>
        <v>135.09376351231614</v>
      </c>
      <c r="P130" s="88">
        <f>(P129+P110+P88+P69+P50+P26)/6</f>
        <v>7.023207355509986</v>
      </c>
    </row>
    <row r="131" spans="1:18" ht="53.25" customHeight="1">
      <c r="A131" s="176" t="s">
        <v>248</v>
      </c>
      <c r="B131" s="177"/>
      <c r="C131" s="177"/>
      <c r="D131" s="178"/>
      <c r="E131" s="14">
        <v>77</v>
      </c>
      <c r="F131" s="14">
        <v>79</v>
      </c>
      <c r="G131" s="14">
        <v>335</v>
      </c>
      <c r="H131" s="14">
        <v>2350</v>
      </c>
      <c r="I131" s="207" t="s">
        <v>95</v>
      </c>
      <c r="J131" s="8">
        <v>60</v>
      </c>
      <c r="K131" s="8">
        <v>1.2</v>
      </c>
      <c r="L131" s="8">
        <v>700</v>
      </c>
      <c r="M131" s="14">
        <v>1100</v>
      </c>
      <c r="N131" s="14">
        <v>1100</v>
      </c>
      <c r="O131" s="8">
        <v>250</v>
      </c>
      <c r="P131" s="8">
        <v>12</v>
      </c>
      <c r="R131" s="23" t="s">
        <v>32</v>
      </c>
    </row>
    <row r="132" spans="1:19" ht="39.75" customHeight="1">
      <c r="A132" s="176" t="s">
        <v>84</v>
      </c>
      <c r="B132" s="177"/>
      <c r="C132" s="177"/>
      <c r="D132" s="178"/>
      <c r="E132" s="14" t="s">
        <v>85</v>
      </c>
      <c r="F132" s="14" t="s">
        <v>86</v>
      </c>
      <c r="G132" s="14" t="s">
        <v>87</v>
      </c>
      <c r="H132" s="16" t="s">
        <v>88</v>
      </c>
      <c r="I132" s="208"/>
      <c r="J132" s="131" t="s">
        <v>89</v>
      </c>
      <c r="K132" s="131" t="s">
        <v>90</v>
      </c>
      <c r="L132" s="131" t="s">
        <v>91</v>
      </c>
      <c r="M132" s="131" t="s">
        <v>92</v>
      </c>
      <c r="N132" s="131" t="s">
        <v>92</v>
      </c>
      <c r="O132" s="131" t="s">
        <v>93</v>
      </c>
      <c r="P132" s="131" t="s">
        <v>94</v>
      </c>
      <c r="R132" s="25" t="s">
        <v>6</v>
      </c>
      <c r="S132" s="10">
        <f>D156+D143</f>
        <v>40</v>
      </c>
    </row>
    <row r="133" spans="1:19" ht="30" customHeight="1">
      <c r="A133" s="160" t="s">
        <v>32</v>
      </c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2"/>
      <c r="R133" s="26" t="s">
        <v>7</v>
      </c>
      <c r="S133" s="28" t="e">
        <f>#REF!+D154+D141+#REF!+#REF!+#REF!</f>
        <v>#REF!</v>
      </c>
    </row>
    <row r="134" spans="1:19" ht="30" customHeight="1">
      <c r="A134" s="163" t="s">
        <v>71</v>
      </c>
      <c r="B134" s="167" t="s">
        <v>0</v>
      </c>
      <c r="C134" s="167" t="s">
        <v>1</v>
      </c>
      <c r="D134" s="204" t="s">
        <v>72</v>
      </c>
      <c r="E134" s="205"/>
      <c r="F134" s="205"/>
      <c r="G134" s="205"/>
      <c r="H134" s="206"/>
      <c r="I134" s="165" t="s">
        <v>68</v>
      </c>
      <c r="J134" s="132" t="s">
        <v>53</v>
      </c>
      <c r="K134" s="133"/>
      <c r="L134" s="134"/>
      <c r="M134" s="132" t="s">
        <v>54</v>
      </c>
      <c r="N134" s="133"/>
      <c r="O134" s="133"/>
      <c r="P134" s="134"/>
      <c r="R134" s="26" t="s">
        <v>8</v>
      </c>
      <c r="S134" s="28"/>
    </row>
    <row r="135" spans="1:19" ht="30" customHeight="1">
      <c r="A135" s="164"/>
      <c r="B135" s="168"/>
      <c r="C135" s="168"/>
      <c r="D135" s="94" t="s">
        <v>70</v>
      </c>
      <c r="E135" s="95" t="s">
        <v>73</v>
      </c>
      <c r="F135" s="95" t="s">
        <v>74</v>
      </c>
      <c r="G135" s="95" t="s">
        <v>75</v>
      </c>
      <c r="H135" s="94" t="s">
        <v>76</v>
      </c>
      <c r="I135" s="166"/>
      <c r="J135" s="68" t="s">
        <v>4</v>
      </c>
      <c r="K135" s="68" t="s">
        <v>5</v>
      </c>
      <c r="L135" s="68" t="s">
        <v>52</v>
      </c>
      <c r="M135" s="68" t="s">
        <v>55</v>
      </c>
      <c r="N135" s="68" t="s">
        <v>56</v>
      </c>
      <c r="O135" s="68" t="s">
        <v>57</v>
      </c>
      <c r="P135" s="68" t="s">
        <v>58</v>
      </c>
      <c r="R135" s="29" t="s">
        <v>25</v>
      </c>
      <c r="S135" s="28" t="e">
        <f>#REF!+#REF!</f>
        <v>#REF!</v>
      </c>
    </row>
    <row r="136" spans="1:18" ht="30" customHeight="1">
      <c r="A136" s="157" t="s">
        <v>37</v>
      </c>
      <c r="B136" s="158"/>
      <c r="C136" s="159"/>
      <c r="D136" s="115">
        <f>30+D138+D139+D140</f>
        <v>580</v>
      </c>
      <c r="E136" s="8">
        <f>E137+E138+E139+E140+E141+E143</f>
        <v>9.55</v>
      </c>
      <c r="F136" s="8">
        <f>F137+F138+F139+F140+F141+F143</f>
        <v>15.15</v>
      </c>
      <c r="G136" s="8">
        <f>G137+G138+G139+G140+G141+G143</f>
        <v>93.85</v>
      </c>
      <c r="H136" s="8">
        <f>H137+H138+H139+H140+H141+H143</f>
        <v>549.35</v>
      </c>
      <c r="I136" s="122"/>
      <c r="J136" s="8">
        <f>J137+J138+J139+J140+J141+J143</f>
        <v>10.37</v>
      </c>
      <c r="K136" s="8">
        <f>K137+K138+K139+K140+K141+K143</f>
        <v>0.14422222222222222</v>
      </c>
      <c r="L136" s="8">
        <f>L137+L138+L139+L140+L141+L143</f>
        <v>168</v>
      </c>
      <c r="M136" s="8">
        <f>M137+M138+M139+M140+M141+M143</f>
        <v>300.6</v>
      </c>
      <c r="N136" s="8">
        <f>N137+N138+N139+N140+N141+N143</f>
        <v>206.4</v>
      </c>
      <c r="O136" s="8">
        <f>O137+O138+O139+O140+O141+O143</f>
        <v>56.74999999999999</v>
      </c>
      <c r="P136" s="8">
        <f>P137+P138+P139+P140+P141+P143</f>
        <v>1.52</v>
      </c>
      <c r="R136" s="10" t="s">
        <v>60</v>
      </c>
    </row>
    <row r="137" spans="1:19" ht="30" customHeight="1">
      <c r="A137" s="143" t="s">
        <v>78</v>
      </c>
      <c r="B137" s="144"/>
      <c r="C137" s="145"/>
      <c r="D137" s="96" t="s">
        <v>42</v>
      </c>
      <c r="E137" s="67">
        <v>1.8</v>
      </c>
      <c r="F137" s="67">
        <v>7.1</v>
      </c>
      <c r="G137" s="67">
        <v>9.9</v>
      </c>
      <c r="H137" s="70">
        <f>E137*4+F137*9+G137*4</f>
        <v>110.69999999999999</v>
      </c>
      <c r="I137" s="77" t="s">
        <v>69</v>
      </c>
      <c r="J137" s="1">
        <v>0</v>
      </c>
      <c r="K137" s="1">
        <v>0.022222222222222223</v>
      </c>
      <c r="L137" s="1">
        <v>60</v>
      </c>
      <c r="M137" s="1">
        <v>8.2</v>
      </c>
      <c r="N137" s="1">
        <v>16</v>
      </c>
      <c r="O137" s="1">
        <v>2.8</v>
      </c>
      <c r="P137" s="20">
        <v>0.05</v>
      </c>
      <c r="R137" s="26" t="s">
        <v>9</v>
      </c>
      <c r="S137" s="28" t="e">
        <f>#REF!+#REF!</f>
        <v>#REF!</v>
      </c>
    </row>
    <row r="138" spans="1:19" ht="30" customHeight="1">
      <c r="A138" s="156" t="s">
        <v>167</v>
      </c>
      <c r="B138" s="156"/>
      <c r="C138" s="156"/>
      <c r="D138" s="65">
        <v>200</v>
      </c>
      <c r="E138" s="67">
        <v>6.4</v>
      </c>
      <c r="F138" s="67">
        <v>7.2</v>
      </c>
      <c r="G138" s="67">
        <v>27</v>
      </c>
      <c r="H138" s="72">
        <f>E138*4+F138*9+G138*4</f>
        <v>198.4</v>
      </c>
      <c r="I138" s="77" t="s">
        <v>79</v>
      </c>
      <c r="J138" s="67">
        <v>0.37</v>
      </c>
      <c r="K138" s="67">
        <v>0.06</v>
      </c>
      <c r="L138" s="67">
        <v>108</v>
      </c>
      <c r="M138" s="67">
        <v>258</v>
      </c>
      <c r="N138" s="67">
        <v>138</v>
      </c>
      <c r="O138" s="67">
        <v>33.55</v>
      </c>
      <c r="P138" s="67">
        <v>0.05</v>
      </c>
      <c r="R138" s="26" t="s">
        <v>11</v>
      </c>
      <c r="S138" s="28" t="e">
        <f>#REF!</f>
        <v>#REF!</v>
      </c>
    </row>
    <row r="139" spans="1:19" ht="30" customHeight="1">
      <c r="A139" s="156" t="s">
        <v>128</v>
      </c>
      <c r="B139" s="156"/>
      <c r="C139" s="156"/>
      <c r="D139" s="65">
        <v>200</v>
      </c>
      <c r="E139" s="67">
        <v>0.1</v>
      </c>
      <c r="F139" s="67">
        <v>0</v>
      </c>
      <c r="G139" s="67">
        <v>12.6</v>
      </c>
      <c r="H139" s="72">
        <f>E139*4+F139*9+G139*4</f>
        <v>50.8</v>
      </c>
      <c r="I139" s="77" t="s">
        <v>129</v>
      </c>
      <c r="J139" s="1">
        <v>0</v>
      </c>
      <c r="K139" s="1">
        <v>0</v>
      </c>
      <c r="L139" s="1">
        <v>0</v>
      </c>
      <c r="M139" s="1">
        <v>0.2</v>
      </c>
      <c r="N139" s="1">
        <v>0</v>
      </c>
      <c r="O139" s="1">
        <v>0</v>
      </c>
      <c r="P139" s="1">
        <v>0.02</v>
      </c>
      <c r="R139" s="26" t="s">
        <v>13</v>
      </c>
      <c r="S139" s="52" t="e">
        <f>#REF!</f>
        <v>#REF!</v>
      </c>
    </row>
    <row r="140" spans="1:19" ht="30" customHeight="1">
      <c r="A140" s="137" t="s">
        <v>143</v>
      </c>
      <c r="B140" s="138"/>
      <c r="C140" s="139"/>
      <c r="D140" s="83">
        <v>150</v>
      </c>
      <c r="E140" s="73">
        <v>0.4</v>
      </c>
      <c r="F140" s="73">
        <v>0.4</v>
      </c>
      <c r="G140" s="73">
        <v>28</v>
      </c>
      <c r="H140" s="72">
        <f>E140*4+F140*9+G140*4</f>
        <v>117.2</v>
      </c>
      <c r="I140" s="77" t="s">
        <v>144</v>
      </c>
      <c r="J140" s="73">
        <v>10</v>
      </c>
      <c r="K140" s="73">
        <v>0</v>
      </c>
      <c r="L140" s="73">
        <v>0</v>
      </c>
      <c r="M140" s="67">
        <v>24</v>
      </c>
      <c r="N140" s="73">
        <v>12.6</v>
      </c>
      <c r="O140" s="73">
        <v>10</v>
      </c>
      <c r="P140" s="73">
        <v>0</v>
      </c>
      <c r="R140" s="26" t="s">
        <v>15</v>
      </c>
      <c r="S140" s="28"/>
    </row>
    <row r="141" spans="1:19" ht="30" customHeight="1">
      <c r="A141" s="156" t="s">
        <v>2</v>
      </c>
      <c r="B141" s="156"/>
      <c r="C141" s="156"/>
      <c r="D141" s="65">
        <v>20</v>
      </c>
      <c r="E141" s="67">
        <v>0.4</v>
      </c>
      <c r="F141" s="67">
        <v>0.2</v>
      </c>
      <c r="G141" s="67">
        <v>8.8</v>
      </c>
      <c r="H141" s="72">
        <v>38</v>
      </c>
      <c r="I141" s="77"/>
      <c r="J141" s="1">
        <v>0</v>
      </c>
      <c r="K141" s="1">
        <v>0.046000000000000006</v>
      </c>
      <c r="L141" s="1">
        <v>0</v>
      </c>
      <c r="M141" s="1">
        <v>6.6000000000000005</v>
      </c>
      <c r="N141" s="1">
        <v>24.4</v>
      </c>
      <c r="O141" s="1">
        <v>6.6</v>
      </c>
      <c r="P141" s="1">
        <v>0.84</v>
      </c>
      <c r="R141" s="26" t="s">
        <v>104</v>
      </c>
      <c r="S141" s="28"/>
    </row>
    <row r="142" spans="1:19" ht="30" customHeight="1">
      <c r="A142" s="153" t="s">
        <v>51</v>
      </c>
      <c r="B142" s="154"/>
      <c r="C142" s="155"/>
      <c r="D142" s="4">
        <v>20</v>
      </c>
      <c r="E142" s="1"/>
      <c r="F142" s="1"/>
      <c r="G142" s="1"/>
      <c r="H142" s="1"/>
      <c r="I142" s="123"/>
      <c r="J142" s="1"/>
      <c r="K142" s="1"/>
      <c r="L142" s="1"/>
      <c r="M142" s="1"/>
      <c r="N142" s="1"/>
      <c r="O142" s="1"/>
      <c r="P142" s="1"/>
      <c r="R142" s="26" t="s">
        <v>17</v>
      </c>
      <c r="S142" s="28" t="e">
        <f>#REF!</f>
        <v>#REF!</v>
      </c>
    </row>
    <row r="143" spans="1:19" ht="30" customHeight="1">
      <c r="A143" s="156" t="s">
        <v>6</v>
      </c>
      <c r="B143" s="156"/>
      <c r="C143" s="156"/>
      <c r="D143" s="65">
        <v>20</v>
      </c>
      <c r="E143" s="67">
        <v>0.45</v>
      </c>
      <c r="F143" s="67">
        <v>0.25</v>
      </c>
      <c r="G143" s="67">
        <v>7.55</v>
      </c>
      <c r="H143" s="72">
        <v>34.25</v>
      </c>
      <c r="I143" s="77"/>
      <c r="J143" s="1">
        <v>0</v>
      </c>
      <c r="K143" s="1">
        <v>0.015999999999999997</v>
      </c>
      <c r="L143" s="1">
        <v>0</v>
      </c>
      <c r="M143" s="1">
        <v>3.6</v>
      </c>
      <c r="N143" s="1">
        <v>15.4</v>
      </c>
      <c r="O143" s="1">
        <v>3.8</v>
      </c>
      <c r="P143" s="1">
        <v>0.56</v>
      </c>
      <c r="R143" s="26" t="s">
        <v>18</v>
      </c>
      <c r="S143" s="28" t="e">
        <f>#REF!+#REF!+#REF!</f>
        <v>#REF!</v>
      </c>
    </row>
    <row r="144" spans="1:18" ht="30" customHeight="1">
      <c r="A144" s="157" t="s">
        <v>36</v>
      </c>
      <c r="B144" s="158"/>
      <c r="C144" s="159"/>
      <c r="D144" s="115">
        <f>D147+260+D151+D152+D153</f>
        <v>790</v>
      </c>
      <c r="E144" s="8">
        <f>E147+E150+E151+E152+E153+E154+E156</f>
        <v>26.05</v>
      </c>
      <c r="F144" s="8">
        <f>F147+F150+F151+F152+F153+F154+F156</f>
        <v>17.75</v>
      </c>
      <c r="G144" s="8">
        <f>G147+G150+G151+G152+G153+G154+G156</f>
        <v>114.35000000000001</v>
      </c>
      <c r="H144" s="8">
        <f>H147+H150+H151+H152+H153+H154+H156</f>
        <v>721.35</v>
      </c>
      <c r="I144" s="125"/>
      <c r="J144" s="8">
        <f>J147+J150+J151+J152+J153+J154+J156</f>
        <v>11</v>
      </c>
      <c r="K144" s="8">
        <f>K147+K150+K151+K152+K153+K154+K156</f>
        <v>0.526</v>
      </c>
      <c r="L144" s="8">
        <f>L147+L150+L151+L152+L153+L154+L156</f>
        <v>106.8</v>
      </c>
      <c r="M144" s="8">
        <f>M147+M150+M151+M152+M153+M154+M156</f>
        <v>152.875</v>
      </c>
      <c r="N144" s="8">
        <f>N147+N150+N151+N152+N153+N154+N156</f>
        <v>365.90000000000003</v>
      </c>
      <c r="O144" s="8">
        <f>O147+O150+O151+O152+O153+O154+O156</f>
        <v>121.11500000000001</v>
      </c>
      <c r="P144" s="8">
        <f>P147+P150+P151+P152+P153+P154+P156</f>
        <v>4.619999999999999</v>
      </c>
      <c r="R144" s="10" t="s">
        <v>61</v>
      </c>
    </row>
    <row r="145" spans="1:18" ht="30" customHeight="1">
      <c r="A145" s="81" t="s">
        <v>219</v>
      </c>
      <c r="B145" s="113">
        <f>C145*1.82</f>
        <v>145.6</v>
      </c>
      <c r="C145" s="55">
        <v>80</v>
      </c>
      <c r="D145" s="65">
        <v>80</v>
      </c>
      <c r="E145" s="67">
        <v>0.7</v>
      </c>
      <c r="F145" s="67">
        <v>0.1</v>
      </c>
      <c r="G145" s="67">
        <v>1.2</v>
      </c>
      <c r="H145" s="70">
        <f>E145*4+F145*9+G145*4</f>
        <v>8.5</v>
      </c>
      <c r="I145" s="101" t="s">
        <v>220</v>
      </c>
      <c r="J145" s="67">
        <v>4</v>
      </c>
      <c r="K145" s="67">
        <v>0.016</v>
      </c>
      <c r="L145" s="67">
        <v>0</v>
      </c>
      <c r="M145" s="67">
        <v>18.4</v>
      </c>
      <c r="N145" s="67">
        <v>19.2</v>
      </c>
      <c r="O145" s="67">
        <v>11.2</v>
      </c>
      <c r="P145" s="67">
        <v>0.4799999999999999</v>
      </c>
      <c r="R145" s="26" t="s">
        <v>19</v>
      </c>
    </row>
    <row r="146" spans="1:18" ht="30" customHeight="1">
      <c r="A146" s="146" t="s">
        <v>48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8"/>
      <c r="R146" s="26" t="s">
        <v>20</v>
      </c>
    </row>
    <row r="147" spans="1:18" ht="30" customHeight="1">
      <c r="A147" s="32" t="s">
        <v>114</v>
      </c>
      <c r="B147" s="17">
        <f>C147*1.05</f>
        <v>84</v>
      </c>
      <c r="C147" s="17">
        <v>80</v>
      </c>
      <c r="D147" s="69">
        <v>80</v>
      </c>
      <c r="E147" s="1">
        <v>1.5</v>
      </c>
      <c r="F147" s="1">
        <v>3.7</v>
      </c>
      <c r="G147" s="1">
        <v>6.2</v>
      </c>
      <c r="H147" s="57">
        <f>E147*4+F147*9+G147*4</f>
        <v>64.10000000000001</v>
      </c>
      <c r="I147" s="76" t="s">
        <v>115</v>
      </c>
      <c r="J147" s="1">
        <v>5.6</v>
      </c>
      <c r="K147" s="20">
        <v>0.02</v>
      </c>
      <c r="L147" s="1">
        <v>0</v>
      </c>
      <c r="M147" s="1">
        <v>32.8</v>
      </c>
      <c r="N147" s="1">
        <v>0</v>
      </c>
      <c r="O147" s="1">
        <v>12</v>
      </c>
      <c r="P147" s="1">
        <v>0.6</v>
      </c>
      <c r="R147" s="26" t="s">
        <v>49</v>
      </c>
    </row>
    <row r="148" spans="1:19" ht="30" customHeight="1">
      <c r="A148" s="146" t="s">
        <v>48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8"/>
      <c r="R148" s="26" t="s">
        <v>22</v>
      </c>
      <c r="S148" s="28" t="e">
        <f>#REF!+#REF!+#REF!+#REF!</f>
        <v>#REF!</v>
      </c>
    </row>
    <row r="149" spans="1:19" ht="30" customHeight="1">
      <c r="A149" s="136" t="s">
        <v>116</v>
      </c>
      <c r="B149" s="136"/>
      <c r="C149" s="136"/>
      <c r="D149" s="65">
        <v>80</v>
      </c>
      <c r="E149" s="67">
        <v>0.7</v>
      </c>
      <c r="F149" s="67">
        <v>4.1</v>
      </c>
      <c r="G149" s="67">
        <v>1</v>
      </c>
      <c r="H149" s="72">
        <f>G149*4+F149*9+E149*4</f>
        <v>43.699999999999996</v>
      </c>
      <c r="I149" s="77" t="s">
        <v>117</v>
      </c>
      <c r="J149" s="74">
        <v>4</v>
      </c>
      <c r="K149" s="74">
        <v>0.02</v>
      </c>
      <c r="L149" s="74">
        <v>0</v>
      </c>
      <c r="M149" s="1">
        <v>14.4</v>
      </c>
      <c r="N149" s="74">
        <v>26.4</v>
      </c>
      <c r="O149" s="74">
        <v>10.4</v>
      </c>
      <c r="P149" s="74">
        <v>0.4</v>
      </c>
      <c r="R149" s="26" t="s">
        <v>23</v>
      </c>
      <c r="S149" s="28" t="e">
        <f>#REF!</f>
        <v>#REF!</v>
      </c>
    </row>
    <row r="150" spans="1:19" ht="30" customHeight="1">
      <c r="A150" s="179" t="s">
        <v>253</v>
      </c>
      <c r="B150" s="180"/>
      <c r="C150" s="181"/>
      <c r="D150" s="87" t="s">
        <v>252</v>
      </c>
      <c r="E150" s="1">
        <v>6.5</v>
      </c>
      <c r="F150" s="1">
        <v>4.8</v>
      </c>
      <c r="G150" s="1">
        <v>31.8</v>
      </c>
      <c r="H150" s="57">
        <f>G150*4+F150*9+E150*4</f>
        <v>196.4</v>
      </c>
      <c r="I150" s="77" t="s">
        <v>168</v>
      </c>
      <c r="J150" s="1">
        <v>2.1</v>
      </c>
      <c r="K150" s="1">
        <v>0.2</v>
      </c>
      <c r="L150" s="1">
        <v>46</v>
      </c>
      <c r="M150" s="1">
        <v>30.1</v>
      </c>
      <c r="N150" s="1">
        <v>75</v>
      </c>
      <c r="O150" s="1">
        <v>36.2</v>
      </c>
      <c r="P150" s="1">
        <v>0.7</v>
      </c>
      <c r="R150" s="10" t="s">
        <v>107</v>
      </c>
      <c r="S150" s="10">
        <v>3</v>
      </c>
    </row>
    <row r="151" spans="1:16" ht="30" customHeight="1">
      <c r="A151" s="169" t="s">
        <v>170</v>
      </c>
      <c r="B151" s="169"/>
      <c r="C151" s="169"/>
      <c r="D151" s="69">
        <v>100</v>
      </c>
      <c r="E151" s="1">
        <v>13.2</v>
      </c>
      <c r="F151" s="1">
        <v>5.1</v>
      </c>
      <c r="G151" s="1">
        <v>18.1</v>
      </c>
      <c r="H151" s="57">
        <f>G151*4+F151*9+E151*4</f>
        <v>171.10000000000002</v>
      </c>
      <c r="I151" s="77" t="s">
        <v>169</v>
      </c>
      <c r="J151" s="1">
        <v>0.9</v>
      </c>
      <c r="K151" s="1">
        <v>0.171</v>
      </c>
      <c r="L151" s="1">
        <v>25</v>
      </c>
      <c r="M151" s="1">
        <v>29.175</v>
      </c>
      <c r="N151" s="1">
        <v>169.5</v>
      </c>
      <c r="O151" s="1">
        <v>23.415</v>
      </c>
      <c r="P151" s="1">
        <v>0.8</v>
      </c>
    </row>
    <row r="152" spans="1:16" ht="30" customHeight="1">
      <c r="A152" s="182" t="s">
        <v>155</v>
      </c>
      <c r="B152" s="182"/>
      <c r="C152" s="182"/>
      <c r="D152" s="65">
        <v>150</v>
      </c>
      <c r="E152" s="86">
        <v>3.3</v>
      </c>
      <c r="F152" s="86">
        <v>3.6</v>
      </c>
      <c r="G152" s="86">
        <v>22.3</v>
      </c>
      <c r="H152" s="72">
        <f>E152*4+F152*9+G152*4</f>
        <v>134.8</v>
      </c>
      <c r="I152" s="101" t="s">
        <v>156</v>
      </c>
      <c r="J152" s="86">
        <v>2.2</v>
      </c>
      <c r="K152" s="86">
        <v>0.05</v>
      </c>
      <c r="L152" s="86">
        <v>35.8</v>
      </c>
      <c r="M152" s="86">
        <v>32.5</v>
      </c>
      <c r="N152" s="86">
        <v>55.3</v>
      </c>
      <c r="O152" s="86">
        <v>24</v>
      </c>
      <c r="P152" s="86">
        <v>0.3</v>
      </c>
    </row>
    <row r="153" spans="1:16" ht="30" customHeight="1">
      <c r="A153" s="136" t="s">
        <v>123</v>
      </c>
      <c r="B153" s="136"/>
      <c r="C153" s="136"/>
      <c r="D153" s="83">
        <v>200</v>
      </c>
      <c r="E153" s="73">
        <v>0.5</v>
      </c>
      <c r="F153" s="73">
        <v>0</v>
      </c>
      <c r="G153" s="73">
        <v>15.2</v>
      </c>
      <c r="H153" s="70">
        <f>E153*4+F153*9+G153*4</f>
        <v>62.8</v>
      </c>
      <c r="I153" s="77" t="s">
        <v>124</v>
      </c>
      <c r="J153" s="67">
        <v>0.2</v>
      </c>
      <c r="K153" s="67">
        <v>0</v>
      </c>
      <c r="L153" s="1">
        <v>0</v>
      </c>
      <c r="M153" s="67">
        <v>14.8</v>
      </c>
      <c r="N153" s="67">
        <v>14.1</v>
      </c>
      <c r="O153" s="1">
        <v>11.8</v>
      </c>
      <c r="P153" s="1">
        <v>0.4</v>
      </c>
    </row>
    <row r="154" spans="1:16" ht="30" customHeight="1">
      <c r="A154" s="156" t="s">
        <v>2</v>
      </c>
      <c r="B154" s="156"/>
      <c r="C154" s="156"/>
      <c r="D154" s="65">
        <v>30</v>
      </c>
      <c r="E154" s="67">
        <v>0.6</v>
      </c>
      <c r="F154" s="67">
        <v>0.3</v>
      </c>
      <c r="G154" s="67">
        <v>13.200000000000003</v>
      </c>
      <c r="H154" s="72">
        <v>57.9</v>
      </c>
      <c r="I154" s="77"/>
      <c r="J154" s="1">
        <v>0</v>
      </c>
      <c r="K154" s="1">
        <v>0.069</v>
      </c>
      <c r="L154" s="1">
        <v>0</v>
      </c>
      <c r="M154" s="1">
        <v>9.9</v>
      </c>
      <c r="N154" s="1">
        <v>36.6</v>
      </c>
      <c r="O154" s="1">
        <v>9.9</v>
      </c>
      <c r="P154" s="1">
        <v>1.26</v>
      </c>
    </row>
    <row r="155" spans="1:16" ht="30" customHeight="1">
      <c r="A155" s="153" t="s">
        <v>51</v>
      </c>
      <c r="B155" s="154"/>
      <c r="C155" s="155"/>
      <c r="D155" s="69">
        <v>30</v>
      </c>
      <c r="E155" s="1"/>
      <c r="F155" s="1"/>
      <c r="G155" s="1"/>
      <c r="H155" s="1"/>
      <c r="I155" s="123"/>
      <c r="J155" s="1"/>
      <c r="K155" s="1"/>
      <c r="L155" s="1"/>
      <c r="M155" s="1"/>
      <c r="N155" s="1"/>
      <c r="O155" s="1"/>
      <c r="P155" s="1"/>
    </row>
    <row r="156" spans="1:18" ht="30" customHeight="1">
      <c r="A156" s="143" t="s">
        <v>6</v>
      </c>
      <c r="B156" s="144"/>
      <c r="C156" s="145"/>
      <c r="D156" s="65">
        <v>20</v>
      </c>
      <c r="E156" s="67">
        <v>0.45</v>
      </c>
      <c r="F156" s="67">
        <v>0.25</v>
      </c>
      <c r="G156" s="67">
        <v>7.55</v>
      </c>
      <c r="H156" s="72">
        <v>34.25</v>
      </c>
      <c r="I156" s="77">
        <v>0</v>
      </c>
      <c r="J156" s="1">
        <v>0</v>
      </c>
      <c r="K156" s="1">
        <v>0.015999999999999997</v>
      </c>
      <c r="L156" s="1">
        <v>0</v>
      </c>
      <c r="M156" s="1">
        <v>3.6</v>
      </c>
      <c r="N156" s="1">
        <v>15.4</v>
      </c>
      <c r="O156" s="1">
        <v>3.8</v>
      </c>
      <c r="P156" s="1">
        <v>0.56</v>
      </c>
      <c r="R156" s="23" t="s">
        <v>33</v>
      </c>
    </row>
    <row r="157" spans="1:19" ht="30" customHeight="1">
      <c r="A157" s="157" t="s">
        <v>3</v>
      </c>
      <c r="B157" s="158"/>
      <c r="C157" s="158"/>
      <c r="D157" s="159"/>
      <c r="E157" s="8">
        <f>E144+E136</f>
        <v>35.6</v>
      </c>
      <c r="F157" s="8">
        <f>F144+F136</f>
        <v>32.9</v>
      </c>
      <c r="G157" s="8">
        <f>G144+G136</f>
        <v>208.2</v>
      </c>
      <c r="H157" s="14">
        <f>H144+H136</f>
        <v>1270.7</v>
      </c>
      <c r="I157" s="125"/>
      <c r="J157" s="8">
        <f>J144+J136</f>
        <v>21.369999999999997</v>
      </c>
      <c r="K157" s="8">
        <f>K144+K136</f>
        <v>0.6702222222222223</v>
      </c>
      <c r="L157" s="8">
        <f>L144+L136</f>
        <v>274.8</v>
      </c>
      <c r="M157" s="8">
        <f>M144+M136</f>
        <v>453.475</v>
      </c>
      <c r="N157" s="14">
        <f>N144+N136</f>
        <v>572.3000000000001</v>
      </c>
      <c r="O157" s="8">
        <f>O144+O136</f>
        <v>177.865</v>
      </c>
      <c r="P157" s="8">
        <f>P144+P136</f>
        <v>6.139999999999999</v>
      </c>
      <c r="R157" s="25" t="s">
        <v>6</v>
      </c>
      <c r="S157" s="10">
        <f>D176</f>
        <v>30</v>
      </c>
    </row>
    <row r="158" spans="1:19" ht="30" customHeight="1">
      <c r="A158" s="160" t="s">
        <v>33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2"/>
      <c r="R158" s="26" t="s">
        <v>7</v>
      </c>
      <c r="S158" s="28" t="e">
        <f>D174+#REF!</f>
        <v>#REF!</v>
      </c>
    </row>
    <row r="159" spans="1:19" ht="30" customHeight="1">
      <c r="A159" s="163" t="s">
        <v>71</v>
      </c>
      <c r="B159" s="167" t="s">
        <v>0</v>
      </c>
      <c r="C159" s="167" t="s">
        <v>1</v>
      </c>
      <c r="D159" s="204" t="s">
        <v>72</v>
      </c>
      <c r="E159" s="205"/>
      <c r="F159" s="205"/>
      <c r="G159" s="205"/>
      <c r="H159" s="206"/>
      <c r="I159" s="165" t="s">
        <v>68</v>
      </c>
      <c r="J159" s="132" t="s">
        <v>53</v>
      </c>
      <c r="K159" s="133"/>
      <c r="L159" s="134"/>
      <c r="M159" s="132" t="s">
        <v>54</v>
      </c>
      <c r="N159" s="133"/>
      <c r="O159" s="133"/>
      <c r="P159" s="134"/>
      <c r="R159" s="26" t="s">
        <v>8</v>
      </c>
      <c r="S159" s="28" t="e">
        <f>#REF!</f>
        <v>#REF!</v>
      </c>
    </row>
    <row r="160" spans="1:19" ht="30" customHeight="1">
      <c r="A160" s="164"/>
      <c r="B160" s="168"/>
      <c r="C160" s="168"/>
      <c r="D160" s="94" t="s">
        <v>70</v>
      </c>
      <c r="E160" s="95" t="s">
        <v>73</v>
      </c>
      <c r="F160" s="95" t="s">
        <v>74</v>
      </c>
      <c r="G160" s="95" t="s">
        <v>75</v>
      </c>
      <c r="H160" s="94" t="s">
        <v>76</v>
      </c>
      <c r="I160" s="166"/>
      <c r="J160" s="68" t="s">
        <v>4</v>
      </c>
      <c r="K160" s="68" t="s">
        <v>5</v>
      </c>
      <c r="L160" s="68" t="s">
        <v>52</v>
      </c>
      <c r="M160" s="68" t="s">
        <v>55</v>
      </c>
      <c r="N160" s="68" t="s">
        <v>56</v>
      </c>
      <c r="O160" s="68" t="s">
        <v>57</v>
      </c>
      <c r="P160" s="68" t="s">
        <v>58</v>
      </c>
      <c r="R160" s="29" t="s">
        <v>25</v>
      </c>
      <c r="S160" s="28" t="e">
        <f>#REF!+#REF!</f>
        <v>#REF!</v>
      </c>
    </row>
    <row r="161" spans="1:19" ht="30" customHeight="1">
      <c r="A161" s="157" t="s">
        <v>37</v>
      </c>
      <c r="B161" s="158"/>
      <c r="C161" s="159"/>
      <c r="D161" s="115">
        <f>45+D163+D164+D165</f>
        <v>500</v>
      </c>
      <c r="E161" s="8">
        <f>E162+E163+E164+E165</f>
        <v>23</v>
      </c>
      <c r="F161" s="8">
        <f>F162+F163+F164+F165</f>
        <v>21.3</v>
      </c>
      <c r="G161" s="8">
        <f>G162+G163+G164+G165</f>
        <v>65.8</v>
      </c>
      <c r="H161" s="8">
        <f>H162+H163+H164+H165</f>
        <v>546.9</v>
      </c>
      <c r="I161" s="125"/>
      <c r="J161" s="8">
        <f>J162+J163+J164+J165</f>
        <v>12.95</v>
      </c>
      <c r="K161" s="8">
        <f>K162+K163+K164+K165</f>
        <v>0.25</v>
      </c>
      <c r="L161" s="8">
        <f>L162+L163+L164+L165</f>
        <v>190.2</v>
      </c>
      <c r="M161" s="8">
        <f>M162+M163+M164+M165</f>
        <v>449.5</v>
      </c>
      <c r="N161" s="8">
        <f>N162+N163+N164+N165</f>
        <v>302.08</v>
      </c>
      <c r="O161" s="8">
        <f>O162+O163+O164+O165</f>
        <v>56.800000000000004</v>
      </c>
      <c r="P161" s="8">
        <f>P162+P163+P164+P165</f>
        <v>1.124</v>
      </c>
      <c r="R161" s="10" t="s">
        <v>60</v>
      </c>
      <c r="S161" s="28" t="e">
        <f>#REF!</f>
        <v>#REF!</v>
      </c>
    </row>
    <row r="162" spans="1:19" ht="30" customHeight="1">
      <c r="A162" s="170" t="s">
        <v>108</v>
      </c>
      <c r="B162" s="170"/>
      <c r="C162" s="170"/>
      <c r="D162" s="99" t="s">
        <v>65</v>
      </c>
      <c r="E162" s="2">
        <v>6.3</v>
      </c>
      <c r="F162" s="2">
        <v>4.1</v>
      </c>
      <c r="G162" s="2">
        <v>14.9</v>
      </c>
      <c r="H162" s="57">
        <f>E162*4+F162*9+G162*4</f>
        <v>121.69999999999999</v>
      </c>
      <c r="I162" s="124" t="s">
        <v>109</v>
      </c>
      <c r="J162" s="1">
        <v>0.1</v>
      </c>
      <c r="K162" s="1">
        <v>0</v>
      </c>
      <c r="L162" s="1">
        <v>42</v>
      </c>
      <c r="M162" s="1">
        <v>166</v>
      </c>
      <c r="N162" s="1">
        <v>98</v>
      </c>
      <c r="O162" s="1">
        <v>9.5</v>
      </c>
      <c r="P162" s="1">
        <v>0.1</v>
      </c>
      <c r="R162" s="26" t="s">
        <v>9</v>
      </c>
      <c r="S162" s="28"/>
    </row>
    <row r="163" spans="1:19" ht="30" customHeight="1">
      <c r="A163" s="172" t="s">
        <v>174</v>
      </c>
      <c r="B163" s="172"/>
      <c r="C163" s="172"/>
      <c r="D163" s="33">
        <v>180</v>
      </c>
      <c r="E163" s="3">
        <v>13.5</v>
      </c>
      <c r="F163" s="3">
        <v>14.5</v>
      </c>
      <c r="G163" s="3">
        <v>22.1</v>
      </c>
      <c r="H163" s="57">
        <f>G163*4+F163*9+E163*4</f>
        <v>272.9</v>
      </c>
      <c r="I163" s="90" t="s">
        <v>173</v>
      </c>
      <c r="J163" s="20">
        <v>1.43</v>
      </c>
      <c r="K163" s="20">
        <v>0.05</v>
      </c>
      <c r="L163" s="20">
        <v>108.2</v>
      </c>
      <c r="M163" s="20">
        <v>151.2</v>
      </c>
      <c r="N163" s="20">
        <v>125</v>
      </c>
      <c r="O163" s="20">
        <v>25.2</v>
      </c>
      <c r="P163" s="20">
        <v>0.7</v>
      </c>
      <c r="R163" s="26" t="s">
        <v>11</v>
      </c>
      <c r="S163" s="28"/>
    </row>
    <row r="164" spans="1:18" ht="30" customHeight="1">
      <c r="A164" s="153" t="s">
        <v>175</v>
      </c>
      <c r="B164" s="154"/>
      <c r="C164" s="155"/>
      <c r="D164" s="69">
        <v>75</v>
      </c>
      <c r="E164" s="1">
        <v>0.4</v>
      </c>
      <c r="F164" s="1">
        <v>0.2</v>
      </c>
      <c r="G164" s="1">
        <v>12.9</v>
      </c>
      <c r="H164" s="57">
        <f>G164*4+F164*9+E164*4</f>
        <v>55</v>
      </c>
      <c r="I164" s="77" t="s">
        <v>176</v>
      </c>
      <c r="J164" s="1">
        <v>11.4</v>
      </c>
      <c r="K164" s="1">
        <v>0</v>
      </c>
      <c r="L164" s="1">
        <v>0</v>
      </c>
      <c r="M164" s="1">
        <v>12.3</v>
      </c>
      <c r="N164" s="1">
        <v>10.7</v>
      </c>
      <c r="O164" s="1">
        <v>11.5</v>
      </c>
      <c r="P164" s="1">
        <v>0.20400000000000001</v>
      </c>
      <c r="R164" s="26" t="s">
        <v>17</v>
      </c>
    </row>
    <row r="165" spans="1:19" ht="30" customHeight="1">
      <c r="A165" s="156" t="s">
        <v>141</v>
      </c>
      <c r="B165" s="156"/>
      <c r="C165" s="156"/>
      <c r="D165" s="65">
        <v>200</v>
      </c>
      <c r="E165" s="67">
        <v>2.8</v>
      </c>
      <c r="F165" s="67">
        <v>2.5</v>
      </c>
      <c r="G165" s="67">
        <v>15.9</v>
      </c>
      <c r="H165" s="70">
        <f>E165*4+F165*9+G165*4</f>
        <v>97.30000000000001</v>
      </c>
      <c r="I165" s="77" t="s">
        <v>142</v>
      </c>
      <c r="J165" s="1">
        <v>0.02</v>
      </c>
      <c r="K165" s="1">
        <v>0.2</v>
      </c>
      <c r="L165" s="1">
        <v>40</v>
      </c>
      <c r="M165" s="1">
        <v>120</v>
      </c>
      <c r="N165" s="1">
        <v>68.38</v>
      </c>
      <c r="O165" s="1">
        <v>10.6</v>
      </c>
      <c r="P165" s="1">
        <v>0.12</v>
      </c>
      <c r="R165" s="26" t="s">
        <v>49</v>
      </c>
      <c r="S165" s="30" t="e">
        <f>#REF!</f>
        <v>#REF!</v>
      </c>
    </row>
    <row r="166" spans="1:19" ht="30" customHeight="1">
      <c r="A166" s="157" t="s">
        <v>36</v>
      </c>
      <c r="B166" s="158"/>
      <c r="C166" s="159"/>
      <c r="D166" s="93">
        <f>D167+265+D171+D172+D173</f>
        <v>795</v>
      </c>
      <c r="E166" s="8">
        <f>E167+E170+E171+E172+E173+E174+E176</f>
        <v>22.875000000000004</v>
      </c>
      <c r="F166" s="8">
        <f>F167+F170+F171+F172+F173+F174+F176</f>
        <v>28.951923076923077</v>
      </c>
      <c r="G166" s="8">
        <f>G167+G170+G171+G172+G173+G174+G176</f>
        <v>102.22500000000001</v>
      </c>
      <c r="H166" s="14">
        <f>H167+H170+H171+H172+H173+H174+H176</f>
        <v>760.9673076923078</v>
      </c>
      <c r="I166" s="125"/>
      <c r="J166" s="8">
        <f>J167+J170+J171+J172+J173+J174+J176</f>
        <v>18.55</v>
      </c>
      <c r="K166" s="8">
        <f>K167+K170+K171+K172+K173+K174+K176</f>
        <v>0.3801666666666667</v>
      </c>
      <c r="L166" s="8">
        <f>L167+L170+L171+L172+L173+L174+L176</f>
        <v>120</v>
      </c>
      <c r="M166" s="8">
        <f>M167+M170+M171+M172+M173+M174+M176</f>
        <v>112.14</v>
      </c>
      <c r="N166" s="8">
        <f>N167+N170+N171+N172+N173+N174+N176</f>
        <v>386.90000000000003</v>
      </c>
      <c r="O166" s="8">
        <f>O167+O170+O171+O172+O173+O174+O176</f>
        <v>115.13333333333335</v>
      </c>
      <c r="P166" s="8">
        <f>P167+P170+P171+P172+P173+P174+P176</f>
        <v>6.92</v>
      </c>
      <c r="R166" s="10" t="s">
        <v>105</v>
      </c>
      <c r="S166" s="10" t="e">
        <f>#REF!</f>
        <v>#REF!</v>
      </c>
    </row>
    <row r="167" spans="1:19" ht="30" customHeight="1">
      <c r="A167" s="140" t="s">
        <v>250</v>
      </c>
      <c r="B167" s="141"/>
      <c r="C167" s="142"/>
      <c r="D167" s="118" t="s">
        <v>206</v>
      </c>
      <c r="E167" s="86">
        <v>0.9</v>
      </c>
      <c r="F167" s="86">
        <v>4</v>
      </c>
      <c r="G167" s="86">
        <v>5.1</v>
      </c>
      <c r="H167" s="72">
        <f>E167*4+F167*9+G167*4</f>
        <v>60</v>
      </c>
      <c r="I167" s="101" t="s">
        <v>249</v>
      </c>
      <c r="J167" s="86">
        <v>4.4</v>
      </c>
      <c r="K167" s="86">
        <v>0.08</v>
      </c>
      <c r="L167" s="86">
        <v>0</v>
      </c>
      <c r="M167" s="86">
        <v>25.6</v>
      </c>
      <c r="N167" s="86">
        <v>28.8</v>
      </c>
      <c r="O167" s="86">
        <v>15.2</v>
      </c>
      <c r="P167" s="86">
        <v>0.9</v>
      </c>
      <c r="R167" s="10" t="s">
        <v>106</v>
      </c>
      <c r="S167" s="10">
        <v>2</v>
      </c>
    </row>
    <row r="168" spans="1:16" ht="30" customHeight="1">
      <c r="A168" s="213" t="s">
        <v>48</v>
      </c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5"/>
    </row>
    <row r="169" spans="1:16" ht="30" customHeight="1">
      <c r="A169" s="169" t="s">
        <v>165</v>
      </c>
      <c r="B169" s="169"/>
      <c r="C169" s="169"/>
      <c r="D169" s="65">
        <v>80</v>
      </c>
      <c r="E169" s="67">
        <v>0.7</v>
      </c>
      <c r="F169" s="67">
        <v>4</v>
      </c>
      <c r="G169" s="67">
        <v>2.5</v>
      </c>
      <c r="H169" s="57">
        <f>E169*4+F169*9+G169*4</f>
        <v>48.8</v>
      </c>
      <c r="I169" s="76" t="s">
        <v>166</v>
      </c>
      <c r="J169" s="1">
        <v>12</v>
      </c>
      <c r="K169" s="1">
        <v>0</v>
      </c>
      <c r="L169" s="1">
        <v>0.03333333333333333</v>
      </c>
      <c r="M169" s="1">
        <v>13.1</v>
      </c>
      <c r="N169" s="1">
        <v>18.1</v>
      </c>
      <c r="O169" s="1">
        <v>13</v>
      </c>
      <c r="P169" s="1">
        <v>0.5</v>
      </c>
    </row>
    <row r="170" spans="1:16" ht="30" customHeight="1">
      <c r="A170" s="136" t="s">
        <v>228</v>
      </c>
      <c r="B170" s="171"/>
      <c r="C170" s="171"/>
      <c r="D170" s="65" t="s">
        <v>67</v>
      </c>
      <c r="E170" s="67">
        <v>4.9</v>
      </c>
      <c r="F170" s="67">
        <v>4.8</v>
      </c>
      <c r="G170" s="67">
        <v>16.4</v>
      </c>
      <c r="H170" s="72">
        <f>E170*4+F170*9+G170*4</f>
        <v>128.39999999999998</v>
      </c>
      <c r="I170" s="77" t="s">
        <v>177</v>
      </c>
      <c r="J170" s="1">
        <v>1</v>
      </c>
      <c r="K170" s="1">
        <v>0.05</v>
      </c>
      <c r="L170" s="1">
        <v>82</v>
      </c>
      <c r="M170" s="1">
        <v>25.4</v>
      </c>
      <c r="N170" s="1">
        <v>29.8</v>
      </c>
      <c r="O170" s="1">
        <v>9</v>
      </c>
      <c r="P170" s="1">
        <v>0.4</v>
      </c>
    </row>
    <row r="171" spans="1:16" ht="30" customHeight="1">
      <c r="A171" s="153" t="s">
        <v>225</v>
      </c>
      <c r="B171" s="154"/>
      <c r="C171" s="155"/>
      <c r="D171" s="69">
        <v>100</v>
      </c>
      <c r="E171" s="2">
        <v>11</v>
      </c>
      <c r="F171" s="2">
        <v>14.3</v>
      </c>
      <c r="G171" s="2">
        <v>5.5</v>
      </c>
      <c r="H171" s="57">
        <f>E171*4+F171*9+G171*4</f>
        <v>194.70000000000002</v>
      </c>
      <c r="I171" s="77" t="s">
        <v>178</v>
      </c>
      <c r="J171" s="1">
        <v>0.25</v>
      </c>
      <c r="K171" s="20">
        <v>0.12</v>
      </c>
      <c r="L171" s="1">
        <v>0</v>
      </c>
      <c r="M171" s="1">
        <v>10</v>
      </c>
      <c r="N171" s="1">
        <v>160.4</v>
      </c>
      <c r="O171" s="1">
        <v>16.5</v>
      </c>
      <c r="P171" s="1">
        <v>1.9</v>
      </c>
    </row>
    <row r="172" spans="1:16" ht="30" customHeight="1">
      <c r="A172" s="156" t="s">
        <v>179</v>
      </c>
      <c r="B172" s="156"/>
      <c r="C172" s="156"/>
      <c r="D172" s="65">
        <v>150</v>
      </c>
      <c r="E172" s="67">
        <v>4.3</v>
      </c>
      <c r="F172" s="67">
        <v>5.076923076923077</v>
      </c>
      <c r="G172" s="67">
        <v>24.3</v>
      </c>
      <c r="H172" s="82">
        <f>G172*4+F172*9+E172*4</f>
        <v>160.09230769230768</v>
      </c>
      <c r="I172" s="77" t="s">
        <v>180</v>
      </c>
      <c r="J172" s="73">
        <v>0</v>
      </c>
      <c r="K172" s="73">
        <v>0.014166666666666671</v>
      </c>
      <c r="L172" s="73">
        <v>38</v>
      </c>
      <c r="M172" s="73">
        <v>8.54</v>
      </c>
      <c r="N172" s="73">
        <v>96</v>
      </c>
      <c r="O172" s="73">
        <v>55.533333333333346</v>
      </c>
      <c r="P172" s="73">
        <v>1.2</v>
      </c>
    </row>
    <row r="173" spans="1:16" ht="30" customHeight="1">
      <c r="A173" s="92" t="s">
        <v>101</v>
      </c>
      <c r="B173" s="66">
        <v>200</v>
      </c>
      <c r="C173" s="66">
        <v>200</v>
      </c>
      <c r="D173" s="65">
        <v>200</v>
      </c>
      <c r="E173" s="67">
        <v>0.3</v>
      </c>
      <c r="F173" s="67">
        <v>0</v>
      </c>
      <c r="G173" s="67">
        <v>22</v>
      </c>
      <c r="H173" s="72">
        <f>E173*4+F173*9+G173*4</f>
        <v>89.2</v>
      </c>
      <c r="I173" s="77" t="s">
        <v>102</v>
      </c>
      <c r="J173" s="1">
        <v>12.9</v>
      </c>
      <c r="K173" s="1">
        <v>0</v>
      </c>
      <c r="L173" s="1">
        <v>0</v>
      </c>
      <c r="M173" s="1">
        <v>24</v>
      </c>
      <c r="N173" s="1">
        <v>0</v>
      </c>
      <c r="O173" s="1">
        <v>0</v>
      </c>
      <c r="P173" s="1">
        <v>0</v>
      </c>
    </row>
    <row r="174" spans="1:16" ht="30" customHeight="1">
      <c r="A174" s="143" t="s">
        <v>2</v>
      </c>
      <c r="B174" s="144"/>
      <c r="C174" s="145"/>
      <c r="D174" s="65">
        <v>40</v>
      </c>
      <c r="E174" s="67">
        <v>0.8</v>
      </c>
      <c r="F174" s="67">
        <v>0.4</v>
      </c>
      <c r="G174" s="67">
        <v>17.6</v>
      </c>
      <c r="H174" s="72">
        <v>77.2</v>
      </c>
      <c r="I174" s="77"/>
      <c r="J174" s="1">
        <v>0</v>
      </c>
      <c r="K174" s="1">
        <v>0.09200000000000001</v>
      </c>
      <c r="L174" s="1">
        <v>0</v>
      </c>
      <c r="M174" s="1">
        <v>13.2</v>
      </c>
      <c r="N174" s="1">
        <v>48.8</v>
      </c>
      <c r="O174" s="1">
        <v>13.2</v>
      </c>
      <c r="P174" s="1">
        <v>1.68</v>
      </c>
    </row>
    <row r="175" spans="1:16" ht="30" customHeight="1">
      <c r="A175" s="153" t="s">
        <v>51</v>
      </c>
      <c r="B175" s="154"/>
      <c r="C175" s="155"/>
      <c r="D175" s="4">
        <v>40</v>
      </c>
      <c r="E175" s="11"/>
      <c r="F175" s="11"/>
      <c r="G175" s="11"/>
      <c r="H175" s="11"/>
      <c r="I175" s="126"/>
      <c r="J175" s="11"/>
      <c r="K175" s="11"/>
      <c r="L175" s="11"/>
      <c r="M175" s="11"/>
      <c r="N175" s="11"/>
      <c r="O175" s="11"/>
      <c r="P175" s="11"/>
    </row>
    <row r="176" spans="1:18" ht="30" customHeight="1">
      <c r="A176" s="143" t="s">
        <v>6</v>
      </c>
      <c r="B176" s="144"/>
      <c r="C176" s="145"/>
      <c r="D176" s="65">
        <v>30</v>
      </c>
      <c r="E176" s="67">
        <v>0.675</v>
      </c>
      <c r="F176" s="67">
        <v>0.375</v>
      </c>
      <c r="G176" s="67">
        <v>11.325</v>
      </c>
      <c r="H176" s="72">
        <v>51.375</v>
      </c>
      <c r="I176" s="77"/>
      <c r="J176" s="1">
        <v>0</v>
      </c>
      <c r="K176" s="1">
        <v>0.023999999999999997</v>
      </c>
      <c r="L176" s="1">
        <v>0</v>
      </c>
      <c r="M176" s="1">
        <v>5.4</v>
      </c>
      <c r="N176" s="1">
        <v>23.1</v>
      </c>
      <c r="O176" s="1">
        <v>5.7</v>
      </c>
      <c r="P176" s="1">
        <v>0.8400000000000001</v>
      </c>
      <c r="R176" s="23" t="s">
        <v>34</v>
      </c>
    </row>
    <row r="177" spans="1:19" ht="30" customHeight="1">
      <c r="A177" s="157" t="s">
        <v>3</v>
      </c>
      <c r="B177" s="158"/>
      <c r="C177" s="158"/>
      <c r="D177" s="159"/>
      <c r="E177" s="8">
        <f>E166+E161</f>
        <v>45.875</v>
      </c>
      <c r="F177" s="8">
        <f>F166+F161</f>
        <v>50.25192307692308</v>
      </c>
      <c r="G177" s="8">
        <f>G166+G161</f>
        <v>168.025</v>
      </c>
      <c r="H177" s="14">
        <f>H166+H161</f>
        <v>1307.8673076923078</v>
      </c>
      <c r="I177" s="125"/>
      <c r="J177" s="8">
        <f>J166+J161</f>
        <v>31.5</v>
      </c>
      <c r="K177" s="8">
        <f>K166+K161</f>
        <v>0.6301666666666668</v>
      </c>
      <c r="L177" s="8">
        <f>L166+L161</f>
        <v>310.2</v>
      </c>
      <c r="M177" s="8">
        <f>M166+M161</f>
        <v>561.64</v>
      </c>
      <c r="N177" s="14">
        <f>N166+N161</f>
        <v>688.98</v>
      </c>
      <c r="O177" s="8">
        <f>O166+O161</f>
        <v>171.93333333333337</v>
      </c>
      <c r="P177" s="8">
        <f>P166+P161</f>
        <v>8.044</v>
      </c>
      <c r="R177" s="25" t="s">
        <v>6</v>
      </c>
      <c r="S177" s="10">
        <f>D196</f>
        <v>30</v>
      </c>
    </row>
    <row r="178" spans="1:19" ht="30" customHeight="1">
      <c r="A178" s="160" t="s">
        <v>34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2"/>
      <c r="R178" s="26" t="s">
        <v>7</v>
      </c>
      <c r="S178" s="10" t="e">
        <f>#REF!+D194</f>
        <v>#REF!</v>
      </c>
    </row>
    <row r="179" spans="1:19" ht="30" customHeight="1">
      <c r="A179" s="163" t="s">
        <v>71</v>
      </c>
      <c r="B179" s="167" t="s">
        <v>0</v>
      </c>
      <c r="C179" s="167" t="s">
        <v>1</v>
      </c>
      <c r="D179" s="204" t="s">
        <v>72</v>
      </c>
      <c r="E179" s="205"/>
      <c r="F179" s="205"/>
      <c r="G179" s="205"/>
      <c r="H179" s="206"/>
      <c r="I179" s="165" t="s">
        <v>68</v>
      </c>
      <c r="J179" s="132" t="s">
        <v>53</v>
      </c>
      <c r="K179" s="133"/>
      <c r="L179" s="134"/>
      <c r="M179" s="132" t="s">
        <v>54</v>
      </c>
      <c r="N179" s="133"/>
      <c r="O179" s="133"/>
      <c r="P179" s="134"/>
      <c r="R179" s="26" t="s">
        <v>8</v>
      </c>
      <c r="S179" s="28"/>
    </row>
    <row r="180" spans="1:19" ht="30" customHeight="1">
      <c r="A180" s="164"/>
      <c r="B180" s="168"/>
      <c r="C180" s="168"/>
      <c r="D180" s="94" t="s">
        <v>70</v>
      </c>
      <c r="E180" s="95" t="s">
        <v>73</v>
      </c>
      <c r="F180" s="95" t="s">
        <v>74</v>
      </c>
      <c r="G180" s="95" t="s">
        <v>75</v>
      </c>
      <c r="H180" s="94" t="s">
        <v>76</v>
      </c>
      <c r="I180" s="166"/>
      <c r="J180" s="68" t="s">
        <v>4</v>
      </c>
      <c r="K180" s="68" t="s">
        <v>5</v>
      </c>
      <c r="L180" s="68" t="s">
        <v>52</v>
      </c>
      <c r="M180" s="68" t="s">
        <v>55</v>
      </c>
      <c r="N180" s="68" t="s">
        <v>56</v>
      </c>
      <c r="O180" s="68" t="s">
        <v>57</v>
      </c>
      <c r="P180" s="68" t="s">
        <v>58</v>
      </c>
      <c r="R180" s="29" t="s">
        <v>25</v>
      </c>
      <c r="S180" s="28" t="e">
        <f>#REF!+#REF!</f>
        <v>#REF!</v>
      </c>
    </row>
    <row r="181" spans="1:18" ht="30" customHeight="1">
      <c r="A181" s="157" t="s">
        <v>37</v>
      </c>
      <c r="B181" s="158"/>
      <c r="C181" s="159"/>
      <c r="D181" s="115">
        <f>30+D183+D184+D185+D186</f>
        <v>555</v>
      </c>
      <c r="E181" s="8">
        <f>E182+E183+E184+E185+E186</f>
        <v>18.5</v>
      </c>
      <c r="F181" s="8">
        <f>F182+F183+F184+F185+F186</f>
        <v>21.599999999999998</v>
      </c>
      <c r="G181" s="8">
        <f>G182+G183+G184+G185+G186</f>
        <v>62.400000000000006</v>
      </c>
      <c r="H181" s="14">
        <f>H182+H183+H184+H185+H186</f>
        <v>518</v>
      </c>
      <c r="I181" s="122"/>
      <c r="J181" s="8">
        <f>J182+J183+J184+J185+J186</f>
        <v>1.94</v>
      </c>
      <c r="K181" s="8">
        <f>K182+K183+K184+K185+K186</f>
        <v>0.20822222222222225</v>
      </c>
      <c r="L181" s="8">
        <f>L182+L183+L184+L185+L186</f>
        <v>302</v>
      </c>
      <c r="M181" s="8">
        <f>M182+M183+M184+M185+M186</f>
        <v>542.7</v>
      </c>
      <c r="N181" s="8">
        <f>N182+N183+N184+N185+N186</f>
        <v>321.8</v>
      </c>
      <c r="O181" s="8">
        <f>O182+O183+O184+O185+O186</f>
        <v>32.6</v>
      </c>
      <c r="P181" s="8">
        <f>P182+P183+P184+P185+P186</f>
        <v>0.14500000000000002</v>
      </c>
      <c r="R181" s="10" t="s">
        <v>60</v>
      </c>
    </row>
    <row r="182" spans="1:19" ht="30" customHeight="1">
      <c r="A182" s="143" t="s">
        <v>78</v>
      </c>
      <c r="B182" s="144"/>
      <c r="C182" s="145"/>
      <c r="D182" s="96" t="s">
        <v>42</v>
      </c>
      <c r="E182" s="67">
        <v>1.8</v>
      </c>
      <c r="F182" s="67">
        <v>7.1</v>
      </c>
      <c r="G182" s="67">
        <v>9.9</v>
      </c>
      <c r="H182" s="70">
        <f>E182*4+F182*9+G182*4</f>
        <v>110.69999999999999</v>
      </c>
      <c r="I182" s="77" t="s">
        <v>69</v>
      </c>
      <c r="J182" s="1">
        <v>0</v>
      </c>
      <c r="K182" s="1">
        <v>0.022222222222222223</v>
      </c>
      <c r="L182" s="1">
        <v>60</v>
      </c>
      <c r="M182" s="1">
        <v>8.2</v>
      </c>
      <c r="N182" s="1">
        <v>16</v>
      </c>
      <c r="O182" s="1">
        <v>2.8</v>
      </c>
      <c r="P182" s="20">
        <v>0.05</v>
      </c>
      <c r="R182" s="26" t="s">
        <v>9</v>
      </c>
      <c r="S182" s="28" t="e">
        <f>#REF!++#REF!</f>
        <v>#REF!</v>
      </c>
    </row>
    <row r="183" spans="1:18" ht="30" customHeight="1">
      <c r="A183" s="156" t="s">
        <v>204</v>
      </c>
      <c r="B183" s="156"/>
      <c r="C183" s="156"/>
      <c r="D183" s="65">
        <v>200</v>
      </c>
      <c r="E183" s="1">
        <v>7.6</v>
      </c>
      <c r="F183" s="1">
        <v>8.2</v>
      </c>
      <c r="G183" s="1">
        <v>20.7</v>
      </c>
      <c r="H183" s="72">
        <f>E183*4+F183*9+G183*4</f>
        <v>187</v>
      </c>
      <c r="I183" s="77" t="s">
        <v>79</v>
      </c>
      <c r="J183" s="1">
        <v>1.4</v>
      </c>
      <c r="K183" s="20">
        <v>0.05</v>
      </c>
      <c r="L183" s="1">
        <v>108.8</v>
      </c>
      <c r="M183" s="1">
        <v>246.5</v>
      </c>
      <c r="N183" s="1">
        <v>145</v>
      </c>
      <c r="O183" s="1">
        <v>22.3</v>
      </c>
      <c r="P183" s="1">
        <v>0.05</v>
      </c>
      <c r="R183" s="26" t="s">
        <v>11</v>
      </c>
    </row>
    <row r="184" spans="1:18" ht="30" customHeight="1">
      <c r="A184" s="153" t="s">
        <v>80</v>
      </c>
      <c r="B184" s="154"/>
      <c r="C184" s="155"/>
      <c r="D184" s="69">
        <v>180</v>
      </c>
      <c r="E184" s="1">
        <v>3.1</v>
      </c>
      <c r="F184" s="69">
        <v>2.7</v>
      </c>
      <c r="G184" s="69">
        <v>12.1</v>
      </c>
      <c r="H184" s="72">
        <f>E184*4+F184*9+G184*4</f>
        <v>85.1</v>
      </c>
      <c r="I184" s="90" t="s">
        <v>81</v>
      </c>
      <c r="J184" s="1">
        <v>0.54</v>
      </c>
      <c r="K184" s="1">
        <v>0.036000000000000004</v>
      </c>
      <c r="L184" s="1">
        <v>36</v>
      </c>
      <c r="M184" s="1">
        <v>108</v>
      </c>
      <c r="N184" s="1">
        <v>64.8</v>
      </c>
      <c r="O184" s="1">
        <v>0</v>
      </c>
      <c r="P184" s="1">
        <v>0.045</v>
      </c>
      <c r="R184" s="26" t="s">
        <v>13</v>
      </c>
    </row>
    <row r="185" spans="1:18" ht="30" customHeight="1">
      <c r="A185" s="97" t="s">
        <v>82</v>
      </c>
      <c r="B185" s="66">
        <v>115</v>
      </c>
      <c r="C185" s="66">
        <v>115</v>
      </c>
      <c r="D185" s="98">
        <v>115</v>
      </c>
      <c r="E185" s="74">
        <v>4.5</v>
      </c>
      <c r="F185" s="74">
        <v>1.7</v>
      </c>
      <c r="G185" s="74">
        <v>5.5</v>
      </c>
      <c r="H185" s="70">
        <f>E185*4+F185*9+G185*4</f>
        <v>55.3</v>
      </c>
      <c r="I185" s="77"/>
      <c r="J185" s="74">
        <v>0</v>
      </c>
      <c r="K185" s="74">
        <v>0.1</v>
      </c>
      <c r="L185" s="74">
        <v>50</v>
      </c>
      <c r="M185" s="74">
        <v>180</v>
      </c>
      <c r="N185" s="74">
        <v>96</v>
      </c>
      <c r="O185" s="74">
        <v>7.5</v>
      </c>
      <c r="P185" s="74">
        <v>0</v>
      </c>
      <c r="R185" s="26" t="s">
        <v>16</v>
      </c>
    </row>
    <row r="186" spans="1:19" ht="45" customHeight="1">
      <c r="A186" s="173" t="s">
        <v>221</v>
      </c>
      <c r="B186" s="174"/>
      <c r="C186" s="175"/>
      <c r="D186" s="69">
        <v>30</v>
      </c>
      <c r="E186" s="21">
        <v>1.5</v>
      </c>
      <c r="F186" s="21">
        <v>1.9</v>
      </c>
      <c r="G186" s="21">
        <v>14.2</v>
      </c>
      <c r="H186" s="57">
        <f>G186*4+F186*9+E186*4</f>
        <v>79.89999999999999</v>
      </c>
      <c r="I186" s="80"/>
      <c r="J186" s="1">
        <v>0</v>
      </c>
      <c r="K186" s="1">
        <v>0</v>
      </c>
      <c r="L186" s="1">
        <v>47.2</v>
      </c>
      <c r="M186" s="1">
        <v>0</v>
      </c>
      <c r="N186" s="1">
        <v>0</v>
      </c>
      <c r="O186" s="1">
        <v>0</v>
      </c>
      <c r="P186" s="1">
        <v>0</v>
      </c>
      <c r="R186" s="26" t="s">
        <v>17</v>
      </c>
      <c r="S186" s="28" t="e">
        <f>#REF!</f>
        <v>#REF!</v>
      </c>
    </row>
    <row r="187" spans="1:19" ht="30" customHeight="1">
      <c r="A187" s="157" t="s">
        <v>36</v>
      </c>
      <c r="B187" s="158"/>
      <c r="C187" s="159"/>
      <c r="D187" s="115">
        <f>D188+350+D192+D193</f>
        <v>850</v>
      </c>
      <c r="E187" s="8">
        <f>E188+E191+E192+E193+E194+E196</f>
        <v>33.675</v>
      </c>
      <c r="F187" s="8">
        <f>F188+F191+F192+F193+F194+F196</f>
        <v>24.474999999999998</v>
      </c>
      <c r="G187" s="8">
        <f>G188+G191+G192+G193+G194+G196</f>
        <v>92.325</v>
      </c>
      <c r="H187" s="8">
        <f>H188+H191+H192+H193+H194+H196</f>
        <v>724.275</v>
      </c>
      <c r="I187" s="125"/>
      <c r="J187" s="8">
        <f>J188+J191+J192+J193+J194+J196</f>
        <v>43.9</v>
      </c>
      <c r="K187" s="8">
        <f>K188+K191+K192+K193+K194+K196</f>
        <v>0.3052424242424243</v>
      </c>
      <c r="L187" s="8">
        <f>L188+L191+L192+L193+L194+L196</f>
        <v>144.5</v>
      </c>
      <c r="M187" s="8">
        <f>M188+M191+M192+M193+M194+M196</f>
        <v>138.61607575757577</v>
      </c>
      <c r="N187" s="8">
        <f>N188+N191+N192+N193+N194+N196</f>
        <v>367.90000000000003</v>
      </c>
      <c r="O187" s="8">
        <f>O188+O191+O192+O193+O194+O196</f>
        <v>123.10000000000001</v>
      </c>
      <c r="P187" s="8">
        <f>P188+P191+P192+P193+P194+P196</f>
        <v>5.1</v>
      </c>
      <c r="R187" s="26" t="s">
        <v>18</v>
      </c>
      <c r="S187" s="28" t="e">
        <f>#REF!+#REF!</f>
        <v>#REF!</v>
      </c>
    </row>
    <row r="188" spans="1:19" ht="30" customHeight="1">
      <c r="A188" s="136" t="s">
        <v>181</v>
      </c>
      <c r="B188" s="136"/>
      <c r="C188" s="136"/>
      <c r="D188" s="65">
        <v>100</v>
      </c>
      <c r="E188" s="67">
        <v>1.6</v>
      </c>
      <c r="F188" s="67">
        <v>5</v>
      </c>
      <c r="G188" s="67">
        <v>9.7</v>
      </c>
      <c r="H188" s="72">
        <f>E188*4+F188*9+G188*4</f>
        <v>90.19999999999999</v>
      </c>
      <c r="I188" s="77" t="s">
        <v>182</v>
      </c>
      <c r="J188" s="1">
        <v>27.8</v>
      </c>
      <c r="K188" s="1">
        <v>0.025</v>
      </c>
      <c r="L188" s="1">
        <v>0</v>
      </c>
      <c r="M188" s="1">
        <v>47.03750000000001</v>
      </c>
      <c r="N188" s="1">
        <v>30.5</v>
      </c>
      <c r="O188" s="1">
        <v>34</v>
      </c>
      <c r="P188" s="1">
        <v>0.3</v>
      </c>
      <c r="R188" s="10" t="s">
        <v>61</v>
      </c>
      <c r="S188" s="10">
        <f>D185</f>
        <v>115</v>
      </c>
    </row>
    <row r="189" spans="1:19" ht="30" customHeight="1">
      <c r="A189" s="186" t="s">
        <v>246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R189" s="10" t="s">
        <v>106</v>
      </c>
      <c r="S189" s="10">
        <v>2</v>
      </c>
    </row>
    <row r="190" spans="1:19" ht="30" customHeight="1">
      <c r="A190" s="169" t="s">
        <v>183</v>
      </c>
      <c r="B190" s="169"/>
      <c r="C190" s="169"/>
      <c r="D190" s="69">
        <v>100</v>
      </c>
      <c r="E190" s="1">
        <v>1.5</v>
      </c>
      <c r="F190" s="1">
        <v>5</v>
      </c>
      <c r="G190" s="1">
        <v>4.1</v>
      </c>
      <c r="H190" s="57">
        <f>E190*4+F190*9+G190*4</f>
        <v>67.4</v>
      </c>
      <c r="I190" s="77" t="s">
        <v>184</v>
      </c>
      <c r="J190" s="1">
        <v>41.8</v>
      </c>
      <c r="K190" s="1">
        <v>0</v>
      </c>
      <c r="L190" s="1">
        <v>0</v>
      </c>
      <c r="M190" s="1">
        <v>42.1</v>
      </c>
      <c r="N190" s="1">
        <v>26.63</v>
      </c>
      <c r="O190" s="12">
        <v>3.63</v>
      </c>
      <c r="P190" s="12">
        <v>0.55</v>
      </c>
      <c r="R190" s="10" t="s">
        <v>107</v>
      </c>
      <c r="S190" s="10">
        <v>3</v>
      </c>
    </row>
    <row r="191" spans="1:16" ht="30" customHeight="1">
      <c r="A191" s="136" t="s">
        <v>205</v>
      </c>
      <c r="B191" s="136"/>
      <c r="C191" s="136"/>
      <c r="D191" s="65" t="s">
        <v>185</v>
      </c>
      <c r="E191" s="67">
        <v>12.9</v>
      </c>
      <c r="F191" s="67">
        <v>7.2</v>
      </c>
      <c r="G191" s="67">
        <v>20.6</v>
      </c>
      <c r="H191" s="72">
        <f>E191*4+F191*9+G191*4</f>
        <v>198.8</v>
      </c>
      <c r="I191" s="77" t="s">
        <v>212</v>
      </c>
      <c r="J191" s="1">
        <v>1.2</v>
      </c>
      <c r="K191" s="1">
        <v>0.11424242424242424</v>
      </c>
      <c r="L191" s="1">
        <v>72.5</v>
      </c>
      <c r="M191" s="1">
        <v>26.378575757575756</v>
      </c>
      <c r="N191" s="1">
        <v>122</v>
      </c>
      <c r="O191" s="1">
        <v>58.2</v>
      </c>
      <c r="P191" s="1">
        <v>1.22</v>
      </c>
    </row>
    <row r="192" spans="1:16" ht="30" customHeight="1">
      <c r="A192" s="153" t="s">
        <v>186</v>
      </c>
      <c r="B192" s="154"/>
      <c r="C192" s="155"/>
      <c r="D192" s="69">
        <v>200</v>
      </c>
      <c r="E192" s="1">
        <v>17.5</v>
      </c>
      <c r="F192" s="1">
        <v>11.5</v>
      </c>
      <c r="G192" s="1">
        <v>16.2</v>
      </c>
      <c r="H192" s="57">
        <f>E192*4+F192*9+G192*4</f>
        <v>238.3</v>
      </c>
      <c r="I192" s="77" t="s">
        <v>187</v>
      </c>
      <c r="J192" s="20">
        <v>2.7</v>
      </c>
      <c r="K192" s="20">
        <v>0.04</v>
      </c>
      <c r="L192" s="20">
        <v>72</v>
      </c>
      <c r="M192" s="20">
        <v>35.6</v>
      </c>
      <c r="N192" s="20">
        <v>135.5</v>
      </c>
      <c r="O192" s="20">
        <v>12</v>
      </c>
      <c r="P192" s="20">
        <v>1</v>
      </c>
    </row>
    <row r="193" spans="1:16" ht="30" customHeight="1">
      <c r="A193" s="153" t="s">
        <v>244</v>
      </c>
      <c r="B193" s="154"/>
      <c r="C193" s="155"/>
      <c r="D193" s="69">
        <v>200</v>
      </c>
      <c r="E193" s="1">
        <v>0.2</v>
      </c>
      <c r="F193" s="1">
        <v>0</v>
      </c>
      <c r="G193" s="1">
        <v>16.9</v>
      </c>
      <c r="H193" s="53">
        <f>G193*4+F193*9+E193*4</f>
        <v>68.39999999999999</v>
      </c>
      <c r="I193" s="105" t="s">
        <v>243</v>
      </c>
      <c r="J193" s="67">
        <v>12.2</v>
      </c>
      <c r="K193" s="64">
        <v>0.01</v>
      </c>
      <c r="L193" s="1">
        <v>0</v>
      </c>
      <c r="M193" s="67">
        <v>11</v>
      </c>
      <c r="N193" s="67">
        <v>8</v>
      </c>
      <c r="O193" s="1">
        <v>0</v>
      </c>
      <c r="P193" s="1">
        <v>0.06</v>
      </c>
    </row>
    <row r="194" spans="1:16" ht="30" customHeight="1">
      <c r="A194" s="143" t="s">
        <v>2</v>
      </c>
      <c r="B194" s="144"/>
      <c r="C194" s="145"/>
      <c r="D194" s="65">
        <v>40</v>
      </c>
      <c r="E194" s="67">
        <v>0.8</v>
      </c>
      <c r="F194" s="67">
        <v>0.4</v>
      </c>
      <c r="G194" s="67">
        <v>17.6</v>
      </c>
      <c r="H194" s="72">
        <v>77.2</v>
      </c>
      <c r="I194" s="77"/>
      <c r="J194" s="1">
        <v>0</v>
      </c>
      <c r="K194" s="1">
        <v>0.09200000000000001</v>
      </c>
      <c r="L194" s="1">
        <v>0</v>
      </c>
      <c r="M194" s="1">
        <v>13.2</v>
      </c>
      <c r="N194" s="1">
        <v>48.8</v>
      </c>
      <c r="O194" s="1">
        <v>13.2</v>
      </c>
      <c r="P194" s="1">
        <v>1.68</v>
      </c>
    </row>
    <row r="195" spans="1:16" ht="30" customHeight="1">
      <c r="A195" s="153" t="s">
        <v>51</v>
      </c>
      <c r="B195" s="154"/>
      <c r="C195" s="155"/>
      <c r="D195" s="4">
        <v>40</v>
      </c>
      <c r="E195" s="11"/>
      <c r="F195" s="11"/>
      <c r="G195" s="11"/>
      <c r="H195" s="11"/>
      <c r="I195" s="126"/>
      <c r="J195" s="11"/>
      <c r="K195" s="11"/>
      <c r="L195" s="11"/>
      <c r="M195" s="11"/>
      <c r="N195" s="11"/>
      <c r="O195" s="11"/>
      <c r="P195" s="11"/>
    </row>
    <row r="196" spans="1:16" ht="30" customHeight="1">
      <c r="A196" s="143" t="s">
        <v>6</v>
      </c>
      <c r="B196" s="144"/>
      <c r="C196" s="145"/>
      <c r="D196" s="65">
        <v>30</v>
      </c>
      <c r="E196" s="67">
        <v>0.675</v>
      </c>
      <c r="F196" s="67">
        <v>0.375</v>
      </c>
      <c r="G196" s="67">
        <v>11.325</v>
      </c>
      <c r="H196" s="72">
        <v>51.375</v>
      </c>
      <c r="I196" s="77"/>
      <c r="J196" s="1">
        <v>0</v>
      </c>
      <c r="K196" s="1">
        <v>0.023999999999999997</v>
      </c>
      <c r="L196" s="1">
        <v>0</v>
      </c>
      <c r="M196" s="1">
        <v>5.4</v>
      </c>
      <c r="N196" s="1">
        <v>23.1</v>
      </c>
      <c r="O196" s="1">
        <v>5.7</v>
      </c>
      <c r="P196" s="1">
        <v>0.8400000000000001</v>
      </c>
    </row>
    <row r="197" spans="1:16" ht="30" customHeight="1">
      <c r="A197" s="157" t="s">
        <v>3</v>
      </c>
      <c r="B197" s="158"/>
      <c r="C197" s="158"/>
      <c r="D197" s="159"/>
      <c r="E197" s="8">
        <f>E187+E181</f>
        <v>52.175</v>
      </c>
      <c r="F197" s="8">
        <f>F187+F181</f>
        <v>46.074999999999996</v>
      </c>
      <c r="G197" s="8">
        <f>G187+G181</f>
        <v>154.72500000000002</v>
      </c>
      <c r="H197" s="14">
        <f>H187+H181</f>
        <v>1242.275</v>
      </c>
      <c r="I197" s="125"/>
      <c r="J197" s="8">
        <f>J187+J181</f>
        <v>45.839999999999996</v>
      </c>
      <c r="K197" s="8">
        <f>K187+K181</f>
        <v>0.5134646464646466</v>
      </c>
      <c r="L197" s="8">
        <f>L187+L181</f>
        <v>446.5</v>
      </c>
      <c r="M197" s="8">
        <f>M187+M181</f>
        <v>681.3160757575758</v>
      </c>
      <c r="N197" s="14">
        <f>N187+N181</f>
        <v>689.7</v>
      </c>
      <c r="O197" s="8">
        <f>O187+O181</f>
        <v>155.70000000000002</v>
      </c>
      <c r="P197" s="8">
        <f>P187+P181</f>
        <v>5.244999999999999</v>
      </c>
    </row>
    <row r="198" spans="1:18" ht="30" customHeight="1">
      <c r="A198" s="160" t="s">
        <v>62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2"/>
      <c r="R198" s="23" t="s">
        <v>35</v>
      </c>
    </row>
    <row r="199" spans="1:19" ht="30" customHeight="1">
      <c r="A199" s="163" t="s">
        <v>71</v>
      </c>
      <c r="B199" s="167" t="s">
        <v>0</v>
      </c>
      <c r="C199" s="167" t="s">
        <v>1</v>
      </c>
      <c r="D199" s="204" t="s">
        <v>72</v>
      </c>
      <c r="E199" s="205"/>
      <c r="F199" s="205"/>
      <c r="G199" s="205"/>
      <c r="H199" s="206"/>
      <c r="I199" s="165" t="s">
        <v>68</v>
      </c>
      <c r="J199" s="132" t="s">
        <v>53</v>
      </c>
      <c r="K199" s="133"/>
      <c r="L199" s="134"/>
      <c r="M199" s="132" t="s">
        <v>54</v>
      </c>
      <c r="N199" s="133"/>
      <c r="O199" s="133"/>
      <c r="P199" s="134"/>
      <c r="R199" s="25" t="s">
        <v>6</v>
      </c>
      <c r="S199" s="10">
        <f>D221+D208</f>
        <v>50</v>
      </c>
    </row>
    <row r="200" spans="1:19" ht="30" customHeight="1">
      <c r="A200" s="164"/>
      <c r="B200" s="168"/>
      <c r="C200" s="168"/>
      <c r="D200" s="94" t="s">
        <v>70</v>
      </c>
      <c r="E200" s="95" t="s">
        <v>73</v>
      </c>
      <c r="F200" s="95" t="s">
        <v>74</v>
      </c>
      <c r="G200" s="95" t="s">
        <v>75</v>
      </c>
      <c r="H200" s="94" t="s">
        <v>76</v>
      </c>
      <c r="I200" s="166"/>
      <c r="J200" s="68" t="s">
        <v>4</v>
      </c>
      <c r="K200" s="68" t="s">
        <v>5</v>
      </c>
      <c r="L200" s="68" t="s">
        <v>52</v>
      </c>
      <c r="M200" s="68" t="s">
        <v>55</v>
      </c>
      <c r="N200" s="68" t="s">
        <v>56</v>
      </c>
      <c r="O200" s="68" t="s">
        <v>57</v>
      </c>
      <c r="P200" s="68" t="s">
        <v>58</v>
      </c>
      <c r="R200" s="26" t="s">
        <v>7</v>
      </c>
      <c r="S200" s="28" t="e">
        <f>#REF!+D219+D206</f>
        <v>#REF!</v>
      </c>
    </row>
    <row r="201" spans="1:19" ht="30" customHeight="1">
      <c r="A201" s="157" t="s">
        <v>37</v>
      </c>
      <c r="B201" s="158"/>
      <c r="C201" s="159"/>
      <c r="D201" s="115">
        <f>45+D203+D204+D205</f>
        <v>645</v>
      </c>
      <c r="E201" s="8">
        <f>E202+E203+E204+E205+E208+E206</f>
        <v>13.45</v>
      </c>
      <c r="F201" s="8">
        <f>F202+F203+F204+F205+F208+F206</f>
        <v>12.45</v>
      </c>
      <c r="G201" s="8">
        <f>G202+G203+G204+G205+G208+G206</f>
        <v>96.55</v>
      </c>
      <c r="H201" s="8">
        <f>H202+H203+H204+H205+H208+H206</f>
        <v>551.45</v>
      </c>
      <c r="I201" s="125"/>
      <c r="J201" s="8">
        <f>J202+J203+J204++J208+J206+J205</f>
        <v>10.94</v>
      </c>
      <c r="K201" s="8">
        <f>K202+K203+K204++K208+K206+K205</f>
        <v>0.782</v>
      </c>
      <c r="L201" s="8">
        <f>L202+L203+L204++L208+L206+L205</f>
        <v>122</v>
      </c>
      <c r="M201" s="8">
        <f>M202+M203+M204++M208+M206+M205</f>
        <v>407.36000000000007</v>
      </c>
      <c r="N201" s="8">
        <f>N202+N203+N204++N208+N206+N205</f>
        <v>268.47</v>
      </c>
      <c r="O201" s="8">
        <f>O202+O203+O204++O208+O206+O205</f>
        <v>43.47555555555556</v>
      </c>
      <c r="P201" s="8">
        <f>P202+P203+P204++P208+P206+P205</f>
        <v>1.77</v>
      </c>
      <c r="R201" s="26" t="s">
        <v>8</v>
      </c>
      <c r="S201" s="28" t="e">
        <f>#REF!+#REF!</f>
        <v>#REF!</v>
      </c>
    </row>
    <row r="202" spans="1:19" ht="30" customHeight="1">
      <c r="A202" s="170" t="s">
        <v>108</v>
      </c>
      <c r="B202" s="170"/>
      <c r="C202" s="170"/>
      <c r="D202" s="99" t="s">
        <v>65</v>
      </c>
      <c r="E202" s="2">
        <v>6.3</v>
      </c>
      <c r="F202" s="2">
        <v>4.1</v>
      </c>
      <c r="G202" s="2">
        <v>14.9</v>
      </c>
      <c r="H202" s="57">
        <f>E202*4+F202*9+G202*4</f>
        <v>121.69999999999999</v>
      </c>
      <c r="I202" s="124" t="s">
        <v>109</v>
      </c>
      <c r="J202" s="1">
        <v>0.1</v>
      </c>
      <c r="K202" s="1">
        <v>0</v>
      </c>
      <c r="L202" s="1">
        <v>42</v>
      </c>
      <c r="M202" s="1">
        <v>166</v>
      </c>
      <c r="N202" s="1">
        <v>98</v>
      </c>
      <c r="O202" s="1">
        <v>9.5</v>
      </c>
      <c r="P202" s="1">
        <v>0.1</v>
      </c>
      <c r="R202" s="29" t="s">
        <v>25</v>
      </c>
      <c r="S202" s="28" t="e">
        <f>#REF!</f>
        <v>#REF!</v>
      </c>
    </row>
    <row r="203" spans="1:19" ht="30" customHeight="1">
      <c r="A203" s="156" t="s">
        <v>126</v>
      </c>
      <c r="B203" s="156"/>
      <c r="C203" s="156"/>
      <c r="D203" s="69">
        <v>250</v>
      </c>
      <c r="E203" s="1">
        <v>5.8</v>
      </c>
      <c r="F203" s="1">
        <v>7.5</v>
      </c>
      <c r="G203" s="1">
        <v>23.8</v>
      </c>
      <c r="H203" s="57">
        <f>E203*4+F203*9+G203*4</f>
        <v>185.9</v>
      </c>
      <c r="I203" s="77" t="s">
        <v>127</v>
      </c>
      <c r="J203" s="1">
        <v>0.04</v>
      </c>
      <c r="K203" s="1">
        <v>0.72</v>
      </c>
      <c r="L203" s="1">
        <v>80</v>
      </c>
      <c r="M203" s="1">
        <v>205</v>
      </c>
      <c r="N203" s="1">
        <v>118</v>
      </c>
      <c r="O203" s="1">
        <v>13.055555555555555</v>
      </c>
      <c r="P203" s="1">
        <v>0.2</v>
      </c>
      <c r="R203" s="26" t="s">
        <v>10</v>
      </c>
      <c r="S203" s="28" t="e">
        <f>#REF!+#REF!+#REF!+#REF!+#REF!+#REF!+#REF!+#REF!</f>
        <v>#REF!</v>
      </c>
    </row>
    <row r="204" spans="1:19" ht="30" customHeight="1">
      <c r="A204" s="156" t="s">
        <v>112</v>
      </c>
      <c r="B204" s="156"/>
      <c r="C204" s="156"/>
      <c r="D204" s="65">
        <v>200</v>
      </c>
      <c r="E204" s="67">
        <v>0.1</v>
      </c>
      <c r="F204" s="67">
        <v>0</v>
      </c>
      <c r="G204" s="67">
        <v>13.5</v>
      </c>
      <c r="H204" s="72">
        <f>E204*4+F204*9+G204*4</f>
        <v>54.4</v>
      </c>
      <c r="I204" s="77" t="s">
        <v>113</v>
      </c>
      <c r="J204" s="1">
        <v>0.8</v>
      </c>
      <c r="K204" s="1">
        <v>0</v>
      </c>
      <c r="L204" s="1">
        <v>0</v>
      </c>
      <c r="M204" s="1">
        <v>2.16</v>
      </c>
      <c r="N204" s="1">
        <v>0.07</v>
      </c>
      <c r="O204" s="1">
        <v>0.52</v>
      </c>
      <c r="P204" s="1">
        <v>0.07</v>
      </c>
      <c r="R204" s="26" t="s">
        <v>13</v>
      </c>
      <c r="S204" s="10" t="e">
        <f>#REF!</f>
        <v>#REF!</v>
      </c>
    </row>
    <row r="205" spans="1:19" ht="30" customHeight="1">
      <c r="A205" s="137" t="s">
        <v>143</v>
      </c>
      <c r="B205" s="138"/>
      <c r="C205" s="139"/>
      <c r="D205" s="83">
        <v>150</v>
      </c>
      <c r="E205" s="73">
        <v>0.4</v>
      </c>
      <c r="F205" s="73">
        <v>0.4</v>
      </c>
      <c r="G205" s="73">
        <v>28</v>
      </c>
      <c r="H205" s="72">
        <f>E205*4+F205*9+G205*4</f>
        <v>117.2</v>
      </c>
      <c r="I205" s="77" t="s">
        <v>144</v>
      </c>
      <c r="J205" s="73">
        <v>10</v>
      </c>
      <c r="K205" s="73">
        <v>0</v>
      </c>
      <c r="L205" s="73">
        <v>0</v>
      </c>
      <c r="M205" s="67">
        <v>24</v>
      </c>
      <c r="N205" s="73">
        <v>12.6</v>
      </c>
      <c r="O205" s="73">
        <v>10</v>
      </c>
      <c r="P205" s="73">
        <v>0</v>
      </c>
      <c r="R205" s="54" t="s">
        <v>104</v>
      </c>
      <c r="S205" s="91" t="e">
        <f>#REF!</f>
        <v>#REF!</v>
      </c>
    </row>
    <row r="206" spans="1:19" ht="30" customHeight="1">
      <c r="A206" s="156" t="s">
        <v>2</v>
      </c>
      <c r="B206" s="156"/>
      <c r="C206" s="156"/>
      <c r="D206" s="65">
        <v>20</v>
      </c>
      <c r="E206" s="67">
        <v>0.4</v>
      </c>
      <c r="F206" s="67">
        <v>0.2</v>
      </c>
      <c r="G206" s="67">
        <v>8.8</v>
      </c>
      <c r="H206" s="72">
        <v>38</v>
      </c>
      <c r="I206" s="77"/>
      <c r="J206" s="1">
        <v>0</v>
      </c>
      <c r="K206" s="1">
        <v>0.046000000000000006</v>
      </c>
      <c r="L206" s="1">
        <v>0</v>
      </c>
      <c r="M206" s="1">
        <v>6.6000000000000005</v>
      </c>
      <c r="N206" s="1">
        <v>24.4</v>
      </c>
      <c r="O206" s="1">
        <v>6.6</v>
      </c>
      <c r="P206" s="1">
        <v>0.84</v>
      </c>
      <c r="R206" s="26" t="s">
        <v>17</v>
      </c>
      <c r="S206" s="28"/>
    </row>
    <row r="207" spans="1:19" ht="30" customHeight="1">
      <c r="A207" s="153" t="s">
        <v>51</v>
      </c>
      <c r="B207" s="154"/>
      <c r="C207" s="155"/>
      <c r="D207" s="4">
        <v>20</v>
      </c>
      <c r="E207" s="1"/>
      <c r="F207" s="1"/>
      <c r="G207" s="1"/>
      <c r="H207" s="1"/>
      <c r="I207" s="123"/>
      <c r="J207" s="1"/>
      <c r="K207" s="1"/>
      <c r="L207" s="1"/>
      <c r="M207" s="1"/>
      <c r="N207" s="1"/>
      <c r="O207" s="1"/>
      <c r="P207" s="1"/>
      <c r="R207" s="26" t="s">
        <v>18</v>
      </c>
      <c r="S207" s="28" t="e">
        <f>#REF!</f>
        <v>#REF!</v>
      </c>
    </row>
    <row r="208" spans="1:18" ht="30" customHeight="1">
      <c r="A208" s="156" t="s">
        <v>6</v>
      </c>
      <c r="B208" s="156"/>
      <c r="C208" s="156"/>
      <c r="D208" s="65">
        <v>20</v>
      </c>
      <c r="E208" s="67">
        <v>0.45</v>
      </c>
      <c r="F208" s="67">
        <v>0.25</v>
      </c>
      <c r="G208" s="67">
        <v>7.55</v>
      </c>
      <c r="H208" s="72">
        <v>34.25</v>
      </c>
      <c r="I208" s="77"/>
      <c r="J208" s="1">
        <v>0</v>
      </c>
      <c r="K208" s="1">
        <v>0.015999999999999997</v>
      </c>
      <c r="L208" s="1">
        <v>0</v>
      </c>
      <c r="M208" s="1">
        <v>3.6</v>
      </c>
      <c r="N208" s="1">
        <v>15.4</v>
      </c>
      <c r="O208" s="1">
        <v>3.8</v>
      </c>
      <c r="P208" s="1">
        <v>0.56</v>
      </c>
      <c r="R208" s="10" t="s">
        <v>61</v>
      </c>
    </row>
    <row r="209" spans="1:19" ht="30" customHeight="1">
      <c r="A209" s="157" t="s">
        <v>36</v>
      </c>
      <c r="B209" s="158"/>
      <c r="C209" s="159"/>
      <c r="D209" s="115">
        <f>D210+270+140+D217+D218</f>
        <v>840</v>
      </c>
      <c r="E209" s="8">
        <f>E210+E213+E214+E217+E218+E219+E221</f>
        <v>20.875</v>
      </c>
      <c r="F209" s="8">
        <f>F210+F213+F214+F217+F218+F219+F221</f>
        <v>22.174999999999997</v>
      </c>
      <c r="G209" s="8">
        <f>G210+G213+G214+G217+G218+G219+G221</f>
        <v>108.22500000000001</v>
      </c>
      <c r="H209" s="14">
        <f>H210+H213+H214+H217+H218+H219+H221</f>
        <v>715.975</v>
      </c>
      <c r="I209" s="125"/>
      <c r="J209" s="8">
        <f>J210+J213+J214+J217+J218+J219+J221</f>
        <v>33.300000000000004</v>
      </c>
      <c r="K209" s="8">
        <f>K210+K213+K214+K217+K218+K219+K221</f>
        <v>0.4160000000000001</v>
      </c>
      <c r="L209" s="8">
        <f>L210+L213+L214+L217+L218+L219+L221</f>
        <v>236.2</v>
      </c>
      <c r="M209" s="8">
        <f>M210+M213+M214+M217+M218+M219+M221</f>
        <v>125.60000000000001</v>
      </c>
      <c r="N209" s="8">
        <f>N210+N213+N214+N217+N218+N219+N221</f>
        <v>329.00000000000006</v>
      </c>
      <c r="O209" s="8">
        <f>O210+O213+O214+O217+O218+O219+O221</f>
        <v>56.599999999999994</v>
      </c>
      <c r="P209" s="8">
        <f>P210+P213+P214+P217+P218+P219+P221</f>
        <v>5.58</v>
      </c>
      <c r="R209" s="26" t="s">
        <v>19</v>
      </c>
      <c r="S209" s="28"/>
    </row>
    <row r="210" spans="1:19" ht="30" customHeight="1">
      <c r="A210" s="169" t="s">
        <v>239</v>
      </c>
      <c r="B210" s="169"/>
      <c r="C210" s="169"/>
      <c r="D210" s="69">
        <v>80</v>
      </c>
      <c r="E210" s="1">
        <v>2.2</v>
      </c>
      <c r="F210" s="1">
        <v>4</v>
      </c>
      <c r="G210" s="1">
        <v>4.7</v>
      </c>
      <c r="H210" s="57">
        <f>E210*4+F210*9+G210*4</f>
        <v>63.599999999999994</v>
      </c>
      <c r="I210" s="119" t="s">
        <v>240</v>
      </c>
      <c r="J210" s="73">
        <v>4.1</v>
      </c>
      <c r="K210" s="73">
        <v>0</v>
      </c>
      <c r="L210" s="73">
        <v>0</v>
      </c>
      <c r="M210" s="73">
        <v>23.2</v>
      </c>
      <c r="N210" s="73">
        <v>24.4</v>
      </c>
      <c r="O210" s="73">
        <v>4</v>
      </c>
      <c r="P210" s="73">
        <v>0.06</v>
      </c>
      <c r="R210" s="26" t="s">
        <v>20</v>
      </c>
      <c r="S210" s="30" t="e">
        <f>#REF!+#REF!</f>
        <v>#REF!</v>
      </c>
    </row>
    <row r="211" spans="1:16" ht="30.75" customHeight="1">
      <c r="A211" s="183" t="s">
        <v>48</v>
      </c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5"/>
    </row>
    <row r="212" spans="1:16" ht="30.75" customHeight="1">
      <c r="A212" s="136" t="s">
        <v>188</v>
      </c>
      <c r="B212" s="171"/>
      <c r="C212" s="171"/>
      <c r="D212" s="65">
        <v>80</v>
      </c>
      <c r="E212" s="67">
        <v>1</v>
      </c>
      <c r="F212" s="67">
        <v>4.1</v>
      </c>
      <c r="G212" s="67">
        <v>3.3</v>
      </c>
      <c r="H212" s="72">
        <f>E212*4+F212*9+G212*4</f>
        <v>54.099999999999994</v>
      </c>
      <c r="I212" s="77" t="s">
        <v>189</v>
      </c>
      <c r="J212" s="1">
        <v>20</v>
      </c>
      <c r="K212" s="1">
        <v>0</v>
      </c>
      <c r="L212" s="1">
        <v>0</v>
      </c>
      <c r="M212" s="1">
        <v>11.2</v>
      </c>
      <c r="N212" s="1">
        <v>6.8</v>
      </c>
      <c r="O212" s="1">
        <v>15.5</v>
      </c>
      <c r="P212" s="1">
        <v>0.2</v>
      </c>
    </row>
    <row r="213" spans="1:16" ht="30.75" customHeight="1">
      <c r="A213" s="169" t="s">
        <v>233</v>
      </c>
      <c r="B213" s="169"/>
      <c r="C213" s="169"/>
      <c r="D213" s="69" t="s">
        <v>146</v>
      </c>
      <c r="E213" s="1">
        <v>4.8</v>
      </c>
      <c r="F213" s="1">
        <v>5.1</v>
      </c>
      <c r="G213" s="1">
        <v>10.8</v>
      </c>
      <c r="H213" s="57">
        <f>E213*4+F213*9+G213*4</f>
        <v>108.3</v>
      </c>
      <c r="I213" s="124" t="s">
        <v>234</v>
      </c>
      <c r="J213" s="1">
        <v>7.2</v>
      </c>
      <c r="K213" s="1">
        <v>0.1</v>
      </c>
      <c r="L213" s="1">
        <v>74</v>
      </c>
      <c r="M213" s="1">
        <v>21.8</v>
      </c>
      <c r="N213" s="1">
        <v>42.7</v>
      </c>
      <c r="O213" s="1">
        <v>12.2</v>
      </c>
      <c r="P213" s="1">
        <v>0.5</v>
      </c>
    </row>
    <row r="214" spans="1:16" ht="30.75" customHeight="1">
      <c r="A214" s="156" t="s">
        <v>190</v>
      </c>
      <c r="B214" s="156"/>
      <c r="C214" s="156"/>
      <c r="D214" s="69">
        <v>100</v>
      </c>
      <c r="E214" s="1">
        <v>8.7</v>
      </c>
      <c r="F214" s="1">
        <v>9.2</v>
      </c>
      <c r="G214" s="1">
        <v>5</v>
      </c>
      <c r="H214" s="57">
        <f>G214*4+F214*9+E214*4</f>
        <v>137.6</v>
      </c>
      <c r="I214" s="90" t="s">
        <v>191</v>
      </c>
      <c r="J214" s="1">
        <v>9</v>
      </c>
      <c r="K214" s="1">
        <v>0.2</v>
      </c>
      <c r="L214" s="1">
        <v>128</v>
      </c>
      <c r="M214" s="1">
        <v>18.4</v>
      </c>
      <c r="N214" s="1">
        <v>175</v>
      </c>
      <c r="O214" s="1">
        <v>14.2</v>
      </c>
      <c r="P214" s="1">
        <v>2.1</v>
      </c>
    </row>
    <row r="215" spans="1:16" ht="30.75" customHeight="1">
      <c r="A215" s="183" t="s">
        <v>48</v>
      </c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5"/>
    </row>
    <row r="216" spans="1:16" ht="30.75" customHeight="1">
      <c r="A216" s="136" t="s">
        <v>232</v>
      </c>
      <c r="B216" s="136"/>
      <c r="C216" s="136"/>
      <c r="D216" s="65">
        <v>100</v>
      </c>
      <c r="E216" s="67">
        <v>6.1</v>
      </c>
      <c r="F216" s="67">
        <v>11.7</v>
      </c>
      <c r="G216" s="67">
        <v>7.4</v>
      </c>
      <c r="H216" s="72">
        <f>E216*4+F216*9+G216*4</f>
        <v>159.29999999999998</v>
      </c>
      <c r="I216" s="77" t="s">
        <v>231</v>
      </c>
      <c r="J216" s="120">
        <v>0.9</v>
      </c>
      <c r="K216" s="120">
        <v>0.2</v>
      </c>
      <c r="L216" s="120">
        <v>127.5</v>
      </c>
      <c r="M216" s="120">
        <v>16.3</v>
      </c>
      <c r="N216" s="120">
        <v>148</v>
      </c>
      <c r="O216" s="120">
        <v>9.3</v>
      </c>
      <c r="P216" s="120">
        <v>1.8</v>
      </c>
    </row>
    <row r="217" spans="1:16" ht="30.75" customHeight="1">
      <c r="A217" s="137" t="s">
        <v>254</v>
      </c>
      <c r="B217" s="138"/>
      <c r="C217" s="139"/>
      <c r="D217" s="65">
        <v>150</v>
      </c>
      <c r="E217" s="67">
        <v>3.4</v>
      </c>
      <c r="F217" s="67">
        <v>3.1</v>
      </c>
      <c r="G217" s="67">
        <v>36.8</v>
      </c>
      <c r="H217" s="72">
        <f>E217*4+F217*9+G217*4</f>
        <v>188.7</v>
      </c>
      <c r="I217" s="77" t="s">
        <v>122</v>
      </c>
      <c r="J217" s="67">
        <v>0.1</v>
      </c>
      <c r="K217" s="67">
        <v>0</v>
      </c>
      <c r="L217" s="5">
        <v>34.2</v>
      </c>
      <c r="M217" s="5">
        <v>19.6</v>
      </c>
      <c r="N217" s="5">
        <v>15</v>
      </c>
      <c r="O217" s="5">
        <v>7.3</v>
      </c>
      <c r="P217" s="5">
        <v>0.4</v>
      </c>
    </row>
    <row r="218" spans="1:16" ht="30.75" customHeight="1">
      <c r="A218" s="32" t="s">
        <v>101</v>
      </c>
      <c r="B218" s="66">
        <v>200</v>
      </c>
      <c r="C218" s="66">
        <v>200</v>
      </c>
      <c r="D218" s="65">
        <v>200</v>
      </c>
      <c r="E218" s="67">
        <v>0.3</v>
      </c>
      <c r="F218" s="67">
        <v>0</v>
      </c>
      <c r="G218" s="67">
        <v>22</v>
      </c>
      <c r="H218" s="72">
        <f>E218*4+F218*9+G218*4</f>
        <v>89.2</v>
      </c>
      <c r="I218" s="77" t="s">
        <v>102</v>
      </c>
      <c r="J218" s="1">
        <v>12.9</v>
      </c>
      <c r="K218" s="1">
        <v>0</v>
      </c>
      <c r="L218" s="1">
        <v>0</v>
      </c>
      <c r="M218" s="1">
        <v>24</v>
      </c>
      <c r="N218" s="1">
        <v>0</v>
      </c>
      <c r="O218" s="1">
        <v>0</v>
      </c>
      <c r="P218" s="1">
        <v>0</v>
      </c>
    </row>
    <row r="219" spans="1:16" ht="30.75" customHeight="1">
      <c r="A219" s="143" t="s">
        <v>2</v>
      </c>
      <c r="B219" s="144"/>
      <c r="C219" s="145"/>
      <c r="D219" s="65">
        <v>40</v>
      </c>
      <c r="E219" s="67">
        <v>0.8</v>
      </c>
      <c r="F219" s="67">
        <v>0.4</v>
      </c>
      <c r="G219" s="67">
        <v>17.6</v>
      </c>
      <c r="H219" s="72">
        <v>77.2</v>
      </c>
      <c r="I219" s="77"/>
      <c r="J219" s="1">
        <v>0</v>
      </c>
      <c r="K219" s="1">
        <v>0.09200000000000001</v>
      </c>
      <c r="L219" s="1">
        <v>0</v>
      </c>
      <c r="M219" s="1">
        <v>13.2</v>
      </c>
      <c r="N219" s="1">
        <v>48.8</v>
      </c>
      <c r="O219" s="1">
        <v>13.2</v>
      </c>
      <c r="P219" s="1">
        <v>1.68</v>
      </c>
    </row>
    <row r="220" spans="1:16" ht="30.75" customHeight="1">
      <c r="A220" s="153" t="s">
        <v>51</v>
      </c>
      <c r="B220" s="154"/>
      <c r="C220" s="155"/>
      <c r="D220" s="4">
        <v>40</v>
      </c>
      <c r="E220" s="11"/>
      <c r="F220" s="11"/>
      <c r="G220" s="11"/>
      <c r="H220" s="11"/>
      <c r="I220" s="126"/>
      <c r="J220" s="11"/>
      <c r="K220" s="11"/>
      <c r="L220" s="11"/>
      <c r="M220" s="11"/>
      <c r="N220" s="11"/>
      <c r="O220" s="11"/>
      <c r="P220" s="11"/>
    </row>
    <row r="221" spans="1:16" ht="30.75" customHeight="1">
      <c r="A221" s="143" t="s">
        <v>6</v>
      </c>
      <c r="B221" s="144"/>
      <c r="C221" s="145"/>
      <c r="D221" s="65">
        <v>30</v>
      </c>
      <c r="E221" s="67">
        <v>0.675</v>
      </c>
      <c r="F221" s="67">
        <v>0.375</v>
      </c>
      <c r="G221" s="67">
        <v>11.325</v>
      </c>
      <c r="H221" s="72">
        <v>51.375</v>
      </c>
      <c r="I221" s="77"/>
      <c r="J221" s="1">
        <v>0</v>
      </c>
      <c r="K221" s="1">
        <v>0.023999999999999997</v>
      </c>
      <c r="L221" s="1">
        <v>0</v>
      </c>
      <c r="M221" s="1">
        <v>5.4</v>
      </c>
      <c r="N221" s="1">
        <v>23.1</v>
      </c>
      <c r="O221" s="1">
        <v>5.7</v>
      </c>
      <c r="P221" s="1">
        <v>0.8400000000000001</v>
      </c>
    </row>
    <row r="222" spans="1:16" ht="30.75" customHeight="1">
      <c r="A222" s="157" t="s">
        <v>3</v>
      </c>
      <c r="B222" s="158"/>
      <c r="C222" s="158"/>
      <c r="D222" s="159"/>
      <c r="E222" s="8">
        <f>E209+E201</f>
        <v>34.325</v>
      </c>
      <c r="F222" s="8">
        <f>F209+F201</f>
        <v>34.625</v>
      </c>
      <c r="G222" s="8">
        <f>G209+G201</f>
        <v>204.775</v>
      </c>
      <c r="H222" s="14">
        <f>H209+H201</f>
        <v>1267.4250000000002</v>
      </c>
      <c r="I222" s="125"/>
      <c r="J222" s="8">
        <f>J209+J201</f>
        <v>44.24</v>
      </c>
      <c r="K222" s="8">
        <f>K209+K201</f>
        <v>1.1980000000000002</v>
      </c>
      <c r="L222" s="8">
        <f>L209+L201</f>
        <v>358.2</v>
      </c>
      <c r="M222" s="8">
        <f>M209+M201</f>
        <v>532.96</v>
      </c>
      <c r="N222" s="14">
        <f>N209+N201</f>
        <v>597.47</v>
      </c>
      <c r="O222" s="8">
        <f>O209+O201</f>
        <v>100.07555555555555</v>
      </c>
      <c r="P222" s="8">
        <f>P209+P201</f>
        <v>7.35</v>
      </c>
    </row>
    <row r="223" spans="1:18" ht="30.75" customHeight="1">
      <c r="A223" s="160" t="s">
        <v>63</v>
      </c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2"/>
      <c r="R223" s="10" t="s">
        <v>63</v>
      </c>
    </row>
    <row r="224" spans="1:19" ht="30.75" customHeight="1">
      <c r="A224" s="163" t="s">
        <v>71</v>
      </c>
      <c r="B224" s="167" t="s">
        <v>0</v>
      </c>
      <c r="C224" s="167" t="s">
        <v>1</v>
      </c>
      <c r="D224" s="204" t="s">
        <v>72</v>
      </c>
      <c r="E224" s="205"/>
      <c r="F224" s="205"/>
      <c r="G224" s="205"/>
      <c r="H224" s="206"/>
      <c r="I224" s="165" t="s">
        <v>68</v>
      </c>
      <c r="J224" s="132" t="s">
        <v>53</v>
      </c>
      <c r="K224" s="133"/>
      <c r="L224" s="134"/>
      <c r="M224" s="132" t="s">
        <v>54</v>
      </c>
      <c r="N224" s="133"/>
      <c r="O224" s="133"/>
      <c r="P224" s="134"/>
      <c r="R224" s="10" t="s">
        <v>6</v>
      </c>
      <c r="S224" s="10">
        <f>D243+D231</f>
        <v>40</v>
      </c>
    </row>
    <row r="225" spans="1:19" ht="30.75" customHeight="1">
      <c r="A225" s="164"/>
      <c r="B225" s="168"/>
      <c r="C225" s="168"/>
      <c r="D225" s="94" t="s">
        <v>70</v>
      </c>
      <c r="E225" s="95" t="s">
        <v>73</v>
      </c>
      <c r="F225" s="95" t="s">
        <v>74</v>
      </c>
      <c r="G225" s="95" t="s">
        <v>75</v>
      </c>
      <c r="H225" s="94" t="s">
        <v>76</v>
      </c>
      <c r="I225" s="166"/>
      <c r="J225" s="68" t="s">
        <v>4</v>
      </c>
      <c r="K225" s="68" t="s">
        <v>5</v>
      </c>
      <c r="L225" s="68" t="s">
        <v>52</v>
      </c>
      <c r="M225" s="68" t="s">
        <v>55</v>
      </c>
      <c r="N225" s="68" t="s">
        <v>56</v>
      </c>
      <c r="O225" s="68" t="s">
        <v>57</v>
      </c>
      <c r="P225" s="68" t="s">
        <v>58</v>
      </c>
      <c r="R225" s="26" t="s">
        <v>7</v>
      </c>
      <c r="S225" s="10" t="e">
        <f>D241+#REF!</f>
        <v>#REF!</v>
      </c>
    </row>
    <row r="226" spans="1:21" ht="30.75" customHeight="1">
      <c r="A226" s="157" t="s">
        <v>37</v>
      </c>
      <c r="B226" s="158"/>
      <c r="C226" s="159"/>
      <c r="D226" s="115">
        <f>40+D228+D229+D230</f>
        <v>555</v>
      </c>
      <c r="E226" s="8">
        <f>E227+E228+E229+E230+E231</f>
        <v>15.6</v>
      </c>
      <c r="F226" s="8">
        <f>F227+F228+F229+F230+F231</f>
        <v>12.799999999999999</v>
      </c>
      <c r="G226" s="8">
        <f>G227+G228+G229+G230+G231</f>
        <v>84.69999999999999</v>
      </c>
      <c r="H226" s="14">
        <f>H227+H228+H229+H230+H231</f>
        <v>516.4</v>
      </c>
      <c r="I226" s="125"/>
      <c r="J226" s="8">
        <f>J227+J228+J229+J230+J231</f>
        <v>0.89</v>
      </c>
      <c r="K226" s="8">
        <f>K227+K228+K229+K230+K231</f>
        <v>0.246</v>
      </c>
      <c r="L226" s="8">
        <f>L227+L228+L229+L230+L231</f>
        <v>178</v>
      </c>
      <c r="M226" s="8">
        <f>M227+M228+M229+M230+M231</f>
        <v>542.5</v>
      </c>
      <c r="N226" s="8">
        <f>N227+N228+N229+N230+N231</f>
        <v>319.27</v>
      </c>
      <c r="O226" s="8">
        <f>O227+O228+O229+O230+O231</f>
        <v>50.31999999999999</v>
      </c>
      <c r="P226" s="8">
        <f>P227+P228+P229+P230+P231</f>
        <v>0.99</v>
      </c>
      <c r="R226" s="26" t="s">
        <v>8</v>
      </c>
      <c r="S226" s="28"/>
      <c r="U226" s="23"/>
    </row>
    <row r="227" spans="1:19" ht="30.75" customHeight="1">
      <c r="A227" s="173" t="s">
        <v>171</v>
      </c>
      <c r="B227" s="174"/>
      <c r="C227" s="175"/>
      <c r="D227" s="69" t="s">
        <v>38</v>
      </c>
      <c r="E227" s="1">
        <v>1.8</v>
      </c>
      <c r="F227" s="1">
        <v>0.3</v>
      </c>
      <c r="G227" s="1">
        <v>26.4</v>
      </c>
      <c r="H227" s="57">
        <f>G227*4+F227*9+E227*4</f>
        <v>115.5</v>
      </c>
      <c r="I227" s="80" t="s">
        <v>172</v>
      </c>
      <c r="J227" s="1">
        <v>0.5</v>
      </c>
      <c r="K227" s="1">
        <v>0.02</v>
      </c>
      <c r="L227" s="1">
        <v>0</v>
      </c>
      <c r="M227" s="1">
        <v>6.4</v>
      </c>
      <c r="N227" s="1">
        <v>16.27</v>
      </c>
      <c r="O227" s="1">
        <v>4.6</v>
      </c>
      <c r="P227" s="1">
        <v>0.3</v>
      </c>
      <c r="R227" s="29" t="s">
        <v>25</v>
      </c>
      <c r="S227" s="28" t="e">
        <f>#REF!+#REF!</f>
        <v>#REF!</v>
      </c>
    </row>
    <row r="228" spans="1:19" ht="30.75" customHeight="1">
      <c r="A228" s="156" t="s">
        <v>192</v>
      </c>
      <c r="B228" s="156"/>
      <c r="C228" s="156"/>
      <c r="D228" s="65">
        <v>200</v>
      </c>
      <c r="E228" s="67">
        <v>5.1</v>
      </c>
      <c r="F228" s="67">
        <v>7.1</v>
      </c>
      <c r="G228" s="67">
        <v>28</v>
      </c>
      <c r="H228" s="70">
        <f>E228*4+F228*9+G228*4</f>
        <v>196.3</v>
      </c>
      <c r="I228" s="77" t="s">
        <v>79</v>
      </c>
      <c r="J228" s="1">
        <v>0.37</v>
      </c>
      <c r="K228" s="20">
        <v>0.07</v>
      </c>
      <c r="L228" s="1">
        <v>88</v>
      </c>
      <c r="M228" s="1">
        <v>232.5</v>
      </c>
      <c r="N228" s="1">
        <v>129</v>
      </c>
      <c r="O228" s="1">
        <v>25.16</v>
      </c>
      <c r="P228" s="1">
        <v>0.05</v>
      </c>
      <c r="R228" s="26" t="s">
        <v>10</v>
      </c>
      <c r="S228" s="28" t="e">
        <f>#REF!+#REF!+#REF!+#REF!+#REF!+#REF!+#REF!+#REF!</f>
        <v>#REF!</v>
      </c>
    </row>
    <row r="229" spans="1:19" ht="30.75" customHeight="1">
      <c r="A229" s="156" t="s">
        <v>152</v>
      </c>
      <c r="B229" s="156"/>
      <c r="C229" s="156"/>
      <c r="D229" s="65">
        <v>200</v>
      </c>
      <c r="E229" s="67">
        <v>3.2</v>
      </c>
      <c r="F229" s="67">
        <v>2.7</v>
      </c>
      <c r="G229" s="67">
        <v>15.9</v>
      </c>
      <c r="H229" s="72">
        <f>G229*4+F229*9+E229*4</f>
        <v>100.7</v>
      </c>
      <c r="I229" s="77" t="s">
        <v>153</v>
      </c>
      <c r="J229" s="1">
        <v>0.02</v>
      </c>
      <c r="K229" s="1">
        <v>0.04</v>
      </c>
      <c r="L229" s="1">
        <v>40</v>
      </c>
      <c r="M229" s="1">
        <v>120</v>
      </c>
      <c r="N229" s="1">
        <v>62.6</v>
      </c>
      <c r="O229" s="1">
        <v>9.26</v>
      </c>
      <c r="P229" s="1">
        <v>0.08</v>
      </c>
      <c r="R229" s="26" t="s">
        <v>39</v>
      </c>
      <c r="S229" s="30"/>
    </row>
    <row r="230" spans="1:19" ht="30.75" customHeight="1">
      <c r="A230" s="97" t="s">
        <v>82</v>
      </c>
      <c r="B230" s="66">
        <v>115</v>
      </c>
      <c r="C230" s="66">
        <v>115</v>
      </c>
      <c r="D230" s="98">
        <v>115</v>
      </c>
      <c r="E230" s="74">
        <v>4.9</v>
      </c>
      <c r="F230" s="74">
        <v>2.5</v>
      </c>
      <c r="G230" s="74">
        <v>6.8</v>
      </c>
      <c r="H230" s="70">
        <f>E230*4+F230*9+G230*4</f>
        <v>69.3</v>
      </c>
      <c r="I230" s="77"/>
      <c r="J230" s="74">
        <v>0</v>
      </c>
      <c r="K230" s="74">
        <v>0.1</v>
      </c>
      <c r="L230" s="74">
        <v>50</v>
      </c>
      <c r="M230" s="74">
        <v>180</v>
      </c>
      <c r="N230" s="74">
        <v>96</v>
      </c>
      <c r="O230" s="74">
        <v>7.5</v>
      </c>
      <c r="P230" s="74">
        <v>0</v>
      </c>
      <c r="R230" s="26" t="s">
        <v>14</v>
      </c>
      <c r="S230" s="10" t="e">
        <f>#REF!</f>
        <v>#REF!</v>
      </c>
    </row>
    <row r="231" spans="1:19" ht="30.75" customHeight="1">
      <c r="A231" s="156" t="s">
        <v>6</v>
      </c>
      <c r="B231" s="156"/>
      <c r="C231" s="156"/>
      <c r="D231" s="65">
        <v>20</v>
      </c>
      <c r="E231" s="67">
        <v>0.6</v>
      </c>
      <c r="F231" s="67">
        <v>0.2</v>
      </c>
      <c r="G231" s="67">
        <v>7.6</v>
      </c>
      <c r="H231" s="72">
        <v>34.6</v>
      </c>
      <c r="I231" s="77"/>
      <c r="J231" s="1">
        <v>0</v>
      </c>
      <c r="K231" s="1">
        <v>0.015999999999999997</v>
      </c>
      <c r="L231" s="1">
        <v>0</v>
      </c>
      <c r="M231" s="1">
        <v>3.6</v>
      </c>
      <c r="N231" s="1">
        <v>15.4</v>
      </c>
      <c r="O231" s="1">
        <v>3.8</v>
      </c>
      <c r="P231" s="1">
        <v>0.56</v>
      </c>
      <c r="R231" s="26" t="s">
        <v>15</v>
      </c>
      <c r="S231" s="28" t="e">
        <f>#REF!</f>
        <v>#REF!</v>
      </c>
    </row>
    <row r="232" spans="1:18" ht="30.75" customHeight="1">
      <c r="A232" s="157" t="s">
        <v>36</v>
      </c>
      <c r="B232" s="158"/>
      <c r="C232" s="159"/>
      <c r="D232" s="115">
        <f>D233+270+D239+D240</f>
        <v>790</v>
      </c>
      <c r="E232" s="8">
        <f>E233+E238+E239+E240+E241+E243</f>
        <v>21.25</v>
      </c>
      <c r="F232" s="8">
        <f>F233+F238+F239+F240+F241+F243</f>
        <v>23.650000000000002</v>
      </c>
      <c r="G232" s="8">
        <f>G233+G238+G239+G240+G241+G243</f>
        <v>108.24999999999999</v>
      </c>
      <c r="H232" s="8">
        <f>H233+H238+H239+H240+H241+H243</f>
        <v>730.8499999999999</v>
      </c>
      <c r="I232" s="122"/>
      <c r="J232" s="8">
        <f>J233+J238+J239+J240+J241+J243</f>
        <v>26.78</v>
      </c>
      <c r="K232" s="8">
        <f>K233+K238+K239+K240+K241+K243</f>
        <v>0.386</v>
      </c>
      <c r="L232" s="8">
        <f>L233+L238+L239+L240+L241+L243</f>
        <v>298</v>
      </c>
      <c r="M232" s="8">
        <f>M233+M238+M239+M240+M241+M243</f>
        <v>221.20000000000002</v>
      </c>
      <c r="N232" s="8">
        <f>N233+N238+N239+N240+N241+N243</f>
        <v>286.4</v>
      </c>
      <c r="O232" s="8">
        <f>O233+O238+O239+O240+O241+O243</f>
        <v>86.91999999999999</v>
      </c>
      <c r="P232" s="8">
        <f>P233+P238+P239+P240+P241+P243</f>
        <v>5.220000000000001</v>
      </c>
      <c r="R232" s="26" t="s">
        <v>104</v>
      </c>
    </row>
    <row r="233" spans="1:19" ht="30.75" customHeight="1">
      <c r="A233" s="136" t="s">
        <v>222</v>
      </c>
      <c r="B233" s="136"/>
      <c r="C233" s="136"/>
      <c r="D233" s="65">
        <v>80</v>
      </c>
      <c r="E233" s="67">
        <v>1.6</v>
      </c>
      <c r="F233" s="67">
        <v>4.1</v>
      </c>
      <c r="G233" s="67">
        <v>6.8</v>
      </c>
      <c r="H233" s="72">
        <f>E233*4+F233*9+G233*4</f>
        <v>70.5</v>
      </c>
      <c r="I233" s="77" t="s">
        <v>223</v>
      </c>
      <c r="J233" s="74">
        <v>20.48</v>
      </c>
      <c r="K233" s="74">
        <v>0.032</v>
      </c>
      <c r="L233" s="74">
        <v>0</v>
      </c>
      <c r="M233" s="74">
        <v>44.8</v>
      </c>
      <c r="N233" s="74">
        <v>34.4</v>
      </c>
      <c r="O233" s="74">
        <v>26.72</v>
      </c>
      <c r="P233" s="74">
        <v>0.64</v>
      </c>
      <c r="R233" s="26" t="s">
        <v>17</v>
      </c>
      <c r="S233" s="28"/>
    </row>
    <row r="234" spans="1:19" ht="30.75" customHeight="1">
      <c r="A234" s="217" t="s">
        <v>48</v>
      </c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9"/>
      <c r="R234" s="10" t="s">
        <v>107</v>
      </c>
      <c r="S234" s="10">
        <v>3</v>
      </c>
    </row>
    <row r="235" spans="1:16" ht="30.75" customHeight="1">
      <c r="A235" s="153" t="s">
        <v>209</v>
      </c>
      <c r="B235" s="154"/>
      <c r="C235" s="155"/>
      <c r="D235" s="69">
        <v>80</v>
      </c>
      <c r="E235" s="1">
        <v>1.6</v>
      </c>
      <c r="F235" s="5">
        <v>4</v>
      </c>
      <c r="G235" s="5">
        <v>5.7</v>
      </c>
      <c r="H235" s="57">
        <f>E235*4+F235*9+G235*4</f>
        <v>65.2</v>
      </c>
      <c r="I235" s="77" t="s">
        <v>210</v>
      </c>
      <c r="J235" s="1">
        <v>15.1</v>
      </c>
      <c r="K235" s="1">
        <v>0.02</v>
      </c>
      <c r="L235" s="1">
        <v>0</v>
      </c>
      <c r="M235" s="1">
        <v>34.4</v>
      </c>
      <c r="N235" s="1">
        <v>25.6</v>
      </c>
      <c r="O235" s="1">
        <v>12</v>
      </c>
      <c r="P235" s="1">
        <v>0.4</v>
      </c>
    </row>
    <row r="236" spans="1:16" ht="30.75" customHeight="1">
      <c r="A236" s="146" t="s">
        <v>48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8"/>
    </row>
    <row r="237" spans="1:16" ht="30.75" customHeight="1">
      <c r="A237" s="156" t="s">
        <v>193</v>
      </c>
      <c r="B237" s="156"/>
      <c r="C237" s="156"/>
      <c r="D237" s="65">
        <v>80</v>
      </c>
      <c r="E237" s="1">
        <v>0.8</v>
      </c>
      <c r="F237" s="1">
        <v>4</v>
      </c>
      <c r="G237" s="1">
        <v>5.1</v>
      </c>
      <c r="H237" s="57">
        <f>G237*4+F237*9+E237*4</f>
        <v>59.6</v>
      </c>
      <c r="I237" s="77" t="s">
        <v>194</v>
      </c>
      <c r="J237" s="20">
        <v>13.7</v>
      </c>
      <c r="K237" s="1">
        <v>0</v>
      </c>
      <c r="L237" s="1">
        <v>0</v>
      </c>
      <c r="M237" s="1">
        <v>96</v>
      </c>
      <c r="N237" s="1">
        <v>12.5</v>
      </c>
      <c r="O237" s="1">
        <v>16.5</v>
      </c>
      <c r="P237" s="1">
        <v>0.5</v>
      </c>
    </row>
    <row r="238" spans="1:16" ht="30.75" customHeight="1">
      <c r="A238" s="137" t="s">
        <v>195</v>
      </c>
      <c r="B238" s="138"/>
      <c r="C238" s="139"/>
      <c r="D238" s="51" t="s">
        <v>146</v>
      </c>
      <c r="E238" s="1">
        <v>4.4</v>
      </c>
      <c r="F238" s="1">
        <v>5.9</v>
      </c>
      <c r="G238" s="1">
        <v>10.5</v>
      </c>
      <c r="H238" s="57">
        <f>G238*4+F238*9+E238*4</f>
        <v>112.69999999999999</v>
      </c>
      <c r="I238" s="101" t="s">
        <v>196</v>
      </c>
      <c r="J238" s="1">
        <v>5.4</v>
      </c>
      <c r="K238" s="1">
        <v>0.1</v>
      </c>
      <c r="L238" s="1">
        <v>76</v>
      </c>
      <c r="M238" s="1">
        <v>37.2</v>
      </c>
      <c r="N238" s="1">
        <v>59.3</v>
      </c>
      <c r="O238" s="1">
        <v>19.5</v>
      </c>
      <c r="P238" s="1">
        <v>0.7</v>
      </c>
    </row>
    <row r="239" spans="1:16" ht="30.75" customHeight="1">
      <c r="A239" s="135" t="s">
        <v>229</v>
      </c>
      <c r="B239" s="135"/>
      <c r="C239" s="135"/>
      <c r="D239" s="4">
        <v>240</v>
      </c>
      <c r="E239" s="5">
        <v>13.1</v>
      </c>
      <c r="F239" s="5">
        <v>12.8</v>
      </c>
      <c r="G239" s="5">
        <v>41.8</v>
      </c>
      <c r="H239" s="121">
        <f>E239*4+F239*9+G239*4</f>
        <v>334.79999999999995</v>
      </c>
      <c r="I239" s="129" t="s">
        <v>230</v>
      </c>
      <c r="J239" s="73">
        <v>0.7</v>
      </c>
      <c r="K239" s="73">
        <v>0.1</v>
      </c>
      <c r="L239" s="73">
        <v>222</v>
      </c>
      <c r="M239" s="73">
        <v>101</v>
      </c>
      <c r="N239" s="73">
        <v>90</v>
      </c>
      <c r="O239" s="73">
        <v>5.3</v>
      </c>
      <c r="P239" s="73">
        <v>0.4</v>
      </c>
    </row>
    <row r="240" spans="1:16" ht="30.75" customHeight="1">
      <c r="A240" s="136" t="s">
        <v>123</v>
      </c>
      <c r="B240" s="136"/>
      <c r="C240" s="136"/>
      <c r="D240" s="83">
        <v>200</v>
      </c>
      <c r="E240" s="73">
        <v>0.5</v>
      </c>
      <c r="F240" s="73">
        <v>0</v>
      </c>
      <c r="G240" s="73">
        <v>15.2</v>
      </c>
      <c r="H240" s="70">
        <f>E240*4+F240*9+G240*4</f>
        <v>62.8</v>
      </c>
      <c r="I240" s="77" t="s">
        <v>124</v>
      </c>
      <c r="J240" s="67">
        <v>0.2</v>
      </c>
      <c r="K240" s="67">
        <v>0</v>
      </c>
      <c r="L240" s="1">
        <v>0</v>
      </c>
      <c r="M240" s="67">
        <v>14.8</v>
      </c>
      <c r="N240" s="67">
        <v>14.1</v>
      </c>
      <c r="O240" s="1">
        <v>11.8</v>
      </c>
      <c r="P240" s="1">
        <v>0.4</v>
      </c>
    </row>
    <row r="241" spans="1:16" ht="30.75" customHeight="1">
      <c r="A241" s="143" t="s">
        <v>2</v>
      </c>
      <c r="B241" s="144"/>
      <c r="C241" s="145"/>
      <c r="D241" s="65">
        <v>60</v>
      </c>
      <c r="E241" s="67">
        <v>1.2</v>
      </c>
      <c r="F241" s="67">
        <v>0.6</v>
      </c>
      <c r="G241" s="67">
        <v>26.4</v>
      </c>
      <c r="H241" s="72">
        <v>115.8</v>
      </c>
      <c r="I241" s="77"/>
      <c r="J241" s="1">
        <v>0</v>
      </c>
      <c r="K241" s="1">
        <v>0.138</v>
      </c>
      <c r="L241" s="1">
        <v>0</v>
      </c>
      <c r="M241" s="1">
        <v>19.8</v>
      </c>
      <c r="N241" s="1">
        <v>73.2</v>
      </c>
      <c r="O241" s="1">
        <v>19.8</v>
      </c>
      <c r="P241" s="1">
        <v>2.52</v>
      </c>
    </row>
    <row r="242" spans="1:16" ht="30.75" customHeight="1">
      <c r="A242" s="153" t="s">
        <v>51</v>
      </c>
      <c r="B242" s="154"/>
      <c r="C242" s="155"/>
      <c r="D242" s="69">
        <v>60</v>
      </c>
      <c r="E242" s="1"/>
      <c r="F242" s="1"/>
      <c r="G242" s="1"/>
      <c r="H242" s="1"/>
      <c r="I242" s="123"/>
      <c r="J242" s="1"/>
      <c r="K242" s="1"/>
      <c r="L242" s="1"/>
      <c r="M242" s="1"/>
      <c r="N242" s="1"/>
      <c r="O242" s="1"/>
      <c r="P242" s="1"/>
    </row>
    <row r="243" spans="1:18" ht="30.75" customHeight="1">
      <c r="A243" s="143" t="s">
        <v>6</v>
      </c>
      <c r="B243" s="144"/>
      <c r="C243" s="145"/>
      <c r="D243" s="65">
        <v>20</v>
      </c>
      <c r="E243" s="67">
        <v>0.45</v>
      </c>
      <c r="F243" s="67">
        <v>0.25</v>
      </c>
      <c r="G243" s="67">
        <v>7.55</v>
      </c>
      <c r="H243" s="72">
        <v>34.25</v>
      </c>
      <c r="I243" s="77"/>
      <c r="J243" s="1">
        <v>0</v>
      </c>
      <c r="K243" s="1">
        <v>0.015999999999999997</v>
      </c>
      <c r="L243" s="1">
        <v>0</v>
      </c>
      <c r="M243" s="1">
        <v>3.6</v>
      </c>
      <c r="N243" s="1">
        <v>15.4</v>
      </c>
      <c r="O243" s="1">
        <v>3.8</v>
      </c>
      <c r="P243" s="1">
        <v>0.56</v>
      </c>
      <c r="R243" s="10" t="s">
        <v>64</v>
      </c>
    </row>
    <row r="244" spans="1:19" ht="30.75" customHeight="1">
      <c r="A244" s="157" t="s">
        <v>3</v>
      </c>
      <c r="B244" s="158"/>
      <c r="C244" s="158"/>
      <c r="D244" s="159"/>
      <c r="E244" s="8">
        <f>E232+E226</f>
        <v>36.85</v>
      </c>
      <c r="F244" s="8">
        <f>F232+F226</f>
        <v>36.45</v>
      </c>
      <c r="G244" s="8">
        <f>G232+G226</f>
        <v>192.95</v>
      </c>
      <c r="H244" s="14">
        <f>H232+H226</f>
        <v>1247.25</v>
      </c>
      <c r="I244" s="125"/>
      <c r="J244" s="8">
        <f>J232+J226</f>
        <v>27.67</v>
      </c>
      <c r="K244" s="8">
        <f>K232+K226</f>
        <v>0.632</v>
      </c>
      <c r="L244" s="8">
        <f>L232+L226</f>
        <v>476</v>
      </c>
      <c r="M244" s="8">
        <f>M232+M226</f>
        <v>763.7</v>
      </c>
      <c r="N244" s="14">
        <f>N232+N226</f>
        <v>605.67</v>
      </c>
      <c r="O244" s="8">
        <f>O232+O226</f>
        <v>137.23999999999998</v>
      </c>
      <c r="P244" s="8">
        <f>P232+P226</f>
        <v>6.210000000000001</v>
      </c>
      <c r="R244" s="10" t="s">
        <v>6</v>
      </c>
      <c r="S244" s="10">
        <f>D263</f>
        <v>30</v>
      </c>
    </row>
    <row r="245" spans="1:19" ht="30" customHeight="1">
      <c r="A245" s="160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2"/>
      <c r="R245" s="26" t="s">
        <v>7</v>
      </c>
      <c r="S245" s="10" t="e">
        <f>#REF!+#REF!+#REF!+D261</f>
        <v>#REF!</v>
      </c>
    </row>
    <row r="246" spans="1:19" ht="30" customHeight="1">
      <c r="A246" s="163" t="s">
        <v>71</v>
      </c>
      <c r="B246" s="167" t="s">
        <v>0</v>
      </c>
      <c r="C246" s="167" t="s">
        <v>1</v>
      </c>
      <c r="D246" s="204" t="s">
        <v>72</v>
      </c>
      <c r="E246" s="205"/>
      <c r="F246" s="205"/>
      <c r="G246" s="205"/>
      <c r="H246" s="206"/>
      <c r="I246" s="165" t="s">
        <v>68</v>
      </c>
      <c r="J246" s="132" t="s">
        <v>53</v>
      </c>
      <c r="K246" s="133"/>
      <c r="L246" s="134"/>
      <c r="M246" s="132" t="s">
        <v>54</v>
      </c>
      <c r="N246" s="133"/>
      <c r="O246" s="133"/>
      <c r="P246" s="134"/>
      <c r="R246" s="26" t="s">
        <v>8</v>
      </c>
      <c r="S246" s="28" t="e">
        <f>#REF!</f>
        <v>#REF!</v>
      </c>
    </row>
    <row r="247" spans="1:19" ht="30" customHeight="1">
      <c r="A247" s="164"/>
      <c r="B247" s="168"/>
      <c r="C247" s="168"/>
      <c r="D247" s="94" t="s">
        <v>70</v>
      </c>
      <c r="E247" s="95" t="s">
        <v>73</v>
      </c>
      <c r="F247" s="95" t="s">
        <v>74</v>
      </c>
      <c r="G247" s="95" t="s">
        <v>75</v>
      </c>
      <c r="H247" s="94" t="s">
        <v>76</v>
      </c>
      <c r="I247" s="166"/>
      <c r="J247" s="68" t="s">
        <v>4</v>
      </c>
      <c r="K247" s="68" t="s">
        <v>5</v>
      </c>
      <c r="L247" s="68" t="s">
        <v>52</v>
      </c>
      <c r="M247" s="68" t="s">
        <v>55</v>
      </c>
      <c r="N247" s="68" t="s">
        <v>56</v>
      </c>
      <c r="O247" s="68" t="s">
        <v>57</v>
      </c>
      <c r="P247" s="68" t="s">
        <v>58</v>
      </c>
      <c r="R247" s="29" t="s">
        <v>25</v>
      </c>
      <c r="S247" s="28" t="e">
        <f>#REF!+#REF!</f>
        <v>#REF!</v>
      </c>
    </row>
    <row r="248" spans="1:19" ht="30" customHeight="1">
      <c r="A248" s="157" t="s">
        <v>37</v>
      </c>
      <c r="B248" s="158"/>
      <c r="C248" s="159"/>
      <c r="D248" s="115">
        <f>30+D250+215+D252</f>
        <v>545</v>
      </c>
      <c r="E248" s="8">
        <f>E249+E250+E251+E252</f>
        <v>16.1</v>
      </c>
      <c r="F248" s="8">
        <f>F249+F250+F251+F252</f>
        <v>17.9</v>
      </c>
      <c r="G248" s="8">
        <f>G249+G250+G251+G252</f>
        <v>69.7</v>
      </c>
      <c r="H248" s="8">
        <f>H249+H250+H251+H252</f>
        <v>504.3</v>
      </c>
      <c r="I248" s="125"/>
      <c r="J248" s="8">
        <f>J249+J250+J251+J252</f>
        <v>5.1</v>
      </c>
      <c r="K248" s="8">
        <f>K249+K250+K251+K252</f>
        <v>0.05422222222222223</v>
      </c>
      <c r="L248" s="8">
        <f>L249+L250+L251+L252</f>
        <v>213</v>
      </c>
      <c r="M248" s="8">
        <f>M249+M250+M251+M252</f>
        <v>224</v>
      </c>
      <c r="N248" s="8">
        <f>N249+N250+N251+N252</f>
        <v>91</v>
      </c>
      <c r="O248" s="8">
        <f>O249+O250+O251+O252</f>
        <v>16.2</v>
      </c>
      <c r="P248" s="8">
        <f>P249+P250+P251+P252</f>
        <v>0.47000000000000003</v>
      </c>
      <c r="R248" s="10" t="s">
        <v>60</v>
      </c>
      <c r="S248" s="28"/>
    </row>
    <row r="249" spans="1:19" ht="30" customHeight="1">
      <c r="A249" s="143" t="s">
        <v>78</v>
      </c>
      <c r="B249" s="144"/>
      <c r="C249" s="145"/>
      <c r="D249" s="96" t="s">
        <v>42</v>
      </c>
      <c r="E249" s="67">
        <v>1.8</v>
      </c>
      <c r="F249" s="67">
        <v>7.1</v>
      </c>
      <c r="G249" s="67">
        <v>9.9</v>
      </c>
      <c r="H249" s="70">
        <f>E249*4+F249*9+G249*4</f>
        <v>110.69999999999999</v>
      </c>
      <c r="I249" s="77" t="s">
        <v>69</v>
      </c>
      <c r="J249" s="1">
        <v>0</v>
      </c>
      <c r="K249" s="1">
        <v>0.022222222222222223</v>
      </c>
      <c r="L249" s="1">
        <v>60</v>
      </c>
      <c r="M249" s="1">
        <v>8.2</v>
      </c>
      <c r="N249" s="1">
        <v>16</v>
      </c>
      <c r="O249" s="1">
        <v>2.8</v>
      </c>
      <c r="P249" s="20">
        <v>0.05</v>
      </c>
      <c r="R249" s="26" t="s">
        <v>9</v>
      </c>
      <c r="S249" s="28" t="e">
        <f>#REF!+#REF!</f>
        <v>#REF!</v>
      </c>
    </row>
    <row r="250" spans="1:19" ht="30" customHeight="1">
      <c r="A250" s="136" t="s">
        <v>241</v>
      </c>
      <c r="B250" s="136"/>
      <c r="C250" s="136"/>
      <c r="D250" s="106">
        <v>170</v>
      </c>
      <c r="E250" s="107">
        <v>13.9</v>
      </c>
      <c r="F250" s="107">
        <v>10.8</v>
      </c>
      <c r="G250" s="107">
        <v>33</v>
      </c>
      <c r="H250" s="72">
        <f>G250*4+F250*9+E250*4</f>
        <v>284.8</v>
      </c>
      <c r="I250" s="101" t="s">
        <v>199</v>
      </c>
      <c r="J250" s="1">
        <v>0.3</v>
      </c>
      <c r="K250" s="1">
        <v>0</v>
      </c>
      <c r="L250" s="1">
        <v>153</v>
      </c>
      <c r="M250" s="1">
        <v>194.3</v>
      </c>
      <c r="N250" s="1">
        <v>75</v>
      </c>
      <c r="O250" s="1">
        <v>13.4</v>
      </c>
      <c r="P250" s="1">
        <v>0.4</v>
      </c>
      <c r="R250" s="26" t="s">
        <v>11</v>
      </c>
      <c r="S250" s="27"/>
    </row>
    <row r="251" spans="1:19" ht="30" customHeight="1">
      <c r="A251" s="156" t="s">
        <v>128</v>
      </c>
      <c r="B251" s="156"/>
      <c r="C251" s="156"/>
      <c r="D251" s="65">
        <v>200</v>
      </c>
      <c r="E251" s="67">
        <v>0.1</v>
      </c>
      <c r="F251" s="67">
        <v>0</v>
      </c>
      <c r="G251" s="67">
        <v>12.6</v>
      </c>
      <c r="H251" s="72">
        <f>E251*4+F251*9+G251*4</f>
        <v>50.8</v>
      </c>
      <c r="I251" s="77" t="s">
        <v>129</v>
      </c>
      <c r="J251" s="1">
        <v>0</v>
      </c>
      <c r="K251" s="1">
        <v>0</v>
      </c>
      <c r="L251" s="1">
        <v>0</v>
      </c>
      <c r="M251" s="1">
        <v>0.2</v>
      </c>
      <c r="N251" s="1">
        <v>0</v>
      </c>
      <c r="O251" s="1">
        <v>0</v>
      </c>
      <c r="P251" s="1">
        <v>0.02</v>
      </c>
      <c r="R251" s="26" t="s">
        <v>18</v>
      </c>
      <c r="S251" s="28" t="e">
        <f>#REF!</f>
        <v>#REF!</v>
      </c>
    </row>
    <row r="252" spans="1:19" ht="30" customHeight="1">
      <c r="A252" s="137" t="s">
        <v>143</v>
      </c>
      <c r="B252" s="138"/>
      <c r="C252" s="139"/>
      <c r="D252" s="6">
        <v>130</v>
      </c>
      <c r="E252" s="2">
        <v>0.3</v>
      </c>
      <c r="F252" s="2">
        <v>0</v>
      </c>
      <c r="G252" s="2">
        <v>14.2</v>
      </c>
      <c r="H252" s="15">
        <f>G252*4+F252*9+E252*4</f>
        <v>58</v>
      </c>
      <c r="I252" s="77" t="s">
        <v>144</v>
      </c>
      <c r="J252" s="1">
        <v>4.8</v>
      </c>
      <c r="K252" s="1">
        <v>0.032</v>
      </c>
      <c r="L252" s="1">
        <v>0</v>
      </c>
      <c r="M252" s="1">
        <v>21.3</v>
      </c>
      <c r="N252" s="1">
        <v>0</v>
      </c>
      <c r="O252" s="1">
        <v>0</v>
      </c>
      <c r="P252" s="1">
        <v>0</v>
      </c>
      <c r="R252" s="26" t="s">
        <v>20</v>
      </c>
      <c r="S252" s="28"/>
    </row>
    <row r="253" spans="1:18" ht="30" customHeight="1">
      <c r="A253" s="157" t="s">
        <v>36</v>
      </c>
      <c r="B253" s="158"/>
      <c r="C253" s="159"/>
      <c r="D253" s="115">
        <f>D254+260+D258+D259+D260</f>
        <v>780</v>
      </c>
      <c r="E253" s="8">
        <f>E254+E257+E258+E259+E260+E261+E263</f>
        <v>23.375000000000004</v>
      </c>
      <c r="F253" s="8">
        <f>F254+F257+F258+F259+F260+F261+F263</f>
        <v>25.951923076923077</v>
      </c>
      <c r="G253" s="8">
        <f>G254+G257+G258+G259+G260+G261+G263</f>
        <v>122.925</v>
      </c>
      <c r="H253" s="14">
        <f>H254+H257+H258+H259+H260+H261+H263</f>
        <v>818.7673076923078</v>
      </c>
      <c r="I253" s="122"/>
      <c r="J253" s="8">
        <f>J254+J257+J258+J259+J260+J261+J263</f>
        <v>22.490000000000002</v>
      </c>
      <c r="K253" s="8">
        <f>K254+K257+K258+K259+K260+K261+K263</f>
        <v>0.5101666666666667</v>
      </c>
      <c r="L253" s="8">
        <f>L254+L257+L258+L259+L260+L261+L263</f>
        <v>223.85</v>
      </c>
      <c r="M253" s="8">
        <f>M254+M257+M258+M259+M260+M261+M263</f>
        <v>143</v>
      </c>
      <c r="N253" s="8">
        <f>N254+N257+N258+N259+N260+N261+N263</f>
        <v>352.1</v>
      </c>
      <c r="O253" s="8">
        <f>O254+O257+O258+O259+O260+O261+O263</f>
        <v>118.74333333333335</v>
      </c>
      <c r="P253" s="8">
        <f>P254+P257+P258+P259+P260+P261+P263</f>
        <v>5.02</v>
      </c>
      <c r="R253" s="26" t="s">
        <v>21</v>
      </c>
    </row>
    <row r="254" spans="1:19" ht="30" customHeight="1">
      <c r="A254" s="152" t="s">
        <v>202</v>
      </c>
      <c r="B254" s="152"/>
      <c r="C254" s="152"/>
      <c r="D254" s="108">
        <v>80</v>
      </c>
      <c r="E254" s="109">
        <v>1.4</v>
      </c>
      <c r="F254" s="109">
        <v>4</v>
      </c>
      <c r="G254" s="108">
        <v>6</v>
      </c>
      <c r="H254" s="72">
        <f>G254*4+F254*9+E254*4</f>
        <v>65.6</v>
      </c>
      <c r="I254" s="124" t="s">
        <v>203</v>
      </c>
      <c r="J254" s="1">
        <v>4.1</v>
      </c>
      <c r="K254" s="1">
        <v>0.1</v>
      </c>
      <c r="L254" s="1">
        <v>0</v>
      </c>
      <c r="M254" s="1">
        <v>15.2</v>
      </c>
      <c r="N254" s="1">
        <v>35.2</v>
      </c>
      <c r="O254" s="1">
        <v>3.8</v>
      </c>
      <c r="P254" s="1">
        <v>0.2</v>
      </c>
      <c r="R254" s="26" t="s">
        <v>22</v>
      </c>
      <c r="S254" s="28" t="e">
        <f>#REF!+#REF!+#REF!+#REF!+#REF!</f>
        <v>#REF!</v>
      </c>
    </row>
    <row r="255" spans="1:16" ht="30" customHeight="1">
      <c r="A255" s="146" t="s">
        <v>48</v>
      </c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8"/>
    </row>
    <row r="256" spans="1:16" ht="30" customHeight="1">
      <c r="A256" s="136" t="s">
        <v>116</v>
      </c>
      <c r="B256" s="136"/>
      <c r="C256" s="136"/>
      <c r="D256" s="65">
        <v>80</v>
      </c>
      <c r="E256" s="67">
        <v>0.7</v>
      </c>
      <c r="F256" s="67">
        <v>4.1</v>
      </c>
      <c r="G256" s="67">
        <v>1</v>
      </c>
      <c r="H256" s="72">
        <f>G256*4+F256*9+E256*4</f>
        <v>43.699999999999996</v>
      </c>
      <c r="I256" s="77" t="s">
        <v>117</v>
      </c>
      <c r="J256" s="74">
        <v>4</v>
      </c>
      <c r="K256" s="74">
        <v>0.02</v>
      </c>
      <c r="L256" s="74">
        <v>0</v>
      </c>
      <c r="M256" s="1">
        <v>14.4</v>
      </c>
      <c r="N256" s="74">
        <v>26.4</v>
      </c>
      <c r="O256" s="74">
        <v>10.4</v>
      </c>
      <c r="P256" s="74">
        <v>0.4</v>
      </c>
    </row>
    <row r="257" spans="1:16" ht="30" customHeight="1">
      <c r="A257" s="149" t="s">
        <v>99</v>
      </c>
      <c r="B257" s="150"/>
      <c r="C257" s="151"/>
      <c r="D257" s="69" t="s">
        <v>41</v>
      </c>
      <c r="E257" s="1">
        <v>4.5</v>
      </c>
      <c r="F257" s="1">
        <v>4.8</v>
      </c>
      <c r="G257" s="1">
        <v>15.5</v>
      </c>
      <c r="H257" s="57">
        <f>G257*4+F257*9+E257*4</f>
        <v>123.19999999999999</v>
      </c>
      <c r="I257" s="76" t="s">
        <v>100</v>
      </c>
      <c r="J257" s="1">
        <v>5.4</v>
      </c>
      <c r="K257" s="1">
        <v>0.1</v>
      </c>
      <c r="L257" s="1">
        <v>54</v>
      </c>
      <c r="M257" s="1">
        <v>43</v>
      </c>
      <c r="N257" s="1">
        <v>35</v>
      </c>
      <c r="O257" s="1">
        <v>19</v>
      </c>
      <c r="P257" s="1">
        <v>0.4</v>
      </c>
    </row>
    <row r="258" spans="1:16" ht="30" customHeight="1">
      <c r="A258" s="136" t="s">
        <v>200</v>
      </c>
      <c r="B258" s="136"/>
      <c r="C258" s="136"/>
      <c r="D258" s="65">
        <v>90</v>
      </c>
      <c r="E258" s="67">
        <v>11.2</v>
      </c>
      <c r="F258" s="67">
        <v>11.3</v>
      </c>
      <c r="G258" s="67">
        <v>14.2</v>
      </c>
      <c r="H258" s="72">
        <f>E258*4+F258*9+G258*4</f>
        <v>203.3</v>
      </c>
      <c r="I258" s="77" t="s">
        <v>160</v>
      </c>
      <c r="J258" s="64">
        <v>0.09</v>
      </c>
      <c r="K258" s="64">
        <v>0.18</v>
      </c>
      <c r="L258" s="64">
        <v>131.85</v>
      </c>
      <c r="M258" s="64">
        <v>33.66</v>
      </c>
      <c r="N258" s="64">
        <v>102</v>
      </c>
      <c r="O258" s="64">
        <v>21.51</v>
      </c>
      <c r="P258" s="64">
        <v>0.7</v>
      </c>
    </row>
    <row r="259" spans="1:16" ht="30" customHeight="1">
      <c r="A259" s="156" t="s">
        <v>179</v>
      </c>
      <c r="B259" s="156"/>
      <c r="C259" s="156"/>
      <c r="D259" s="65">
        <v>150</v>
      </c>
      <c r="E259" s="67">
        <v>4.3</v>
      </c>
      <c r="F259" s="67">
        <v>5.076923076923077</v>
      </c>
      <c r="G259" s="67">
        <v>24.3</v>
      </c>
      <c r="H259" s="82">
        <f>G259*4+F259*9+E259*4</f>
        <v>160.09230769230768</v>
      </c>
      <c r="I259" s="77" t="s">
        <v>180</v>
      </c>
      <c r="J259" s="73">
        <v>0</v>
      </c>
      <c r="K259" s="73">
        <v>0.014166666666666671</v>
      </c>
      <c r="L259" s="73">
        <v>38</v>
      </c>
      <c r="M259" s="73">
        <v>8.54</v>
      </c>
      <c r="N259" s="73">
        <v>96</v>
      </c>
      <c r="O259" s="73">
        <v>55.533333333333346</v>
      </c>
      <c r="P259" s="73">
        <v>1.2</v>
      </c>
    </row>
    <row r="260" spans="1:16" ht="30" customHeight="1">
      <c r="A260" s="92" t="s">
        <v>101</v>
      </c>
      <c r="B260" s="66">
        <v>200</v>
      </c>
      <c r="C260" s="66">
        <v>200</v>
      </c>
      <c r="D260" s="65">
        <v>200</v>
      </c>
      <c r="E260" s="67">
        <v>0.5</v>
      </c>
      <c r="F260" s="67">
        <v>0</v>
      </c>
      <c r="G260" s="67">
        <v>34</v>
      </c>
      <c r="H260" s="72">
        <f>E260*4+F260*9+G260*4</f>
        <v>138</v>
      </c>
      <c r="I260" s="77" t="s">
        <v>102</v>
      </c>
      <c r="J260" s="1">
        <v>12.9</v>
      </c>
      <c r="K260" s="1">
        <v>0</v>
      </c>
      <c r="L260" s="1">
        <v>0</v>
      </c>
      <c r="M260" s="1">
        <v>24</v>
      </c>
      <c r="N260" s="1">
        <v>12</v>
      </c>
      <c r="O260" s="1">
        <v>0</v>
      </c>
      <c r="P260" s="1">
        <v>0</v>
      </c>
    </row>
    <row r="261" spans="1:16" ht="30" customHeight="1">
      <c r="A261" s="143" t="s">
        <v>2</v>
      </c>
      <c r="B261" s="144"/>
      <c r="C261" s="145"/>
      <c r="D261" s="65">
        <v>40</v>
      </c>
      <c r="E261" s="67">
        <v>0.8</v>
      </c>
      <c r="F261" s="67">
        <v>0.4</v>
      </c>
      <c r="G261" s="67">
        <v>17.6</v>
      </c>
      <c r="H261" s="72">
        <v>77.2</v>
      </c>
      <c r="I261" s="77"/>
      <c r="J261" s="1">
        <v>0</v>
      </c>
      <c r="K261" s="1">
        <v>0.09200000000000001</v>
      </c>
      <c r="L261" s="1">
        <v>0</v>
      </c>
      <c r="M261" s="1">
        <v>13.2</v>
      </c>
      <c r="N261" s="1">
        <v>48.8</v>
      </c>
      <c r="O261" s="1">
        <v>13.2</v>
      </c>
      <c r="P261" s="1">
        <v>1.68</v>
      </c>
    </row>
    <row r="262" spans="1:16" ht="30" customHeight="1">
      <c r="A262" s="153" t="s">
        <v>51</v>
      </c>
      <c r="B262" s="154"/>
      <c r="C262" s="155"/>
      <c r="D262" s="4">
        <v>40</v>
      </c>
      <c r="E262" s="11"/>
      <c r="F262" s="11"/>
      <c r="G262" s="11"/>
      <c r="H262" s="11"/>
      <c r="I262" s="126"/>
      <c r="J262" s="11"/>
      <c r="K262" s="11"/>
      <c r="L262" s="11"/>
      <c r="M262" s="11"/>
      <c r="N262" s="11"/>
      <c r="O262" s="11"/>
      <c r="P262" s="11"/>
    </row>
    <row r="263" spans="1:16" ht="30" customHeight="1">
      <c r="A263" s="143" t="s">
        <v>6</v>
      </c>
      <c r="B263" s="144"/>
      <c r="C263" s="145"/>
      <c r="D263" s="65">
        <v>30</v>
      </c>
      <c r="E263" s="67">
        <v>0.675</v>
      </c>
      <c r="F263" s="67">
        <v>0.375</v>
      </c>
      <c r="G263" s="67">
        <v>11.325</v>
      </c>
      <c r="H263" s="72">
        <v>51.375</v>
      </c>
      <c r="I263" s="77"/>
      <c r="J263" s="1">
        <v>0</v>
      </c>
      <c r="K263" s="1">
        <v>0.023999999999999997</v>
      </c>
      <c r="L263" s="1">
        <v>0</v>
      </c>
      <c r="M263" s="1">
        <v>5.4</v>
      </c>
      <c r="N263" s="1">
        <v>23.1</v>
      </c>
      <c r="O263" s="1">
        <v>5.7</v>
      </c>
      <c r="P263" s="1">
        <v>0.8400000000000001</v>
      </c>
    </row>
    <row r="264" spans="1:16" ht="30" customHeight="1">
      <c r="A264" s="157" t="s">
        <v>3</v>
      </c>
      <c r="B264" s="158"/>
      <c r="C264" s="158"/>
      <c r="D264" s="159"/>
      <c r="E264" s="8">
        <f>E253+E248</f>
        <v>39.47500000000001</v>
      </c>
      <c r="F264" s="8">
        <f>F253+F248</f>
        <v>43.85192307692307</v>
      </c>
      <c r="G264" s="8">
        <f>G253+G248</f>
        <v>192.625</v>
      </c>
      <c r="H264" s="8">
        <f>H253+H248</f>
        <v>1323.0673076923078</v>
      </c>
      <c r="I264" s="122"/>
      <c r="J264" s="8">
        <f>J253+J248</f>
        <v>27.590000000000003</v>
      </c>
      <c r="K264" s="8">
        <f>K253+K248</f>
        <v>0.5643888888888888</v>
      </c>
      <c r="L264" s="8">
        <f>L253+L248</f>
        <v>436.85</v>
      </c>
      <c r="M264" s="8">
        <f>M253+M248</f>
        <v>367</v>
      </c>
      <c r="N264" s="8">
        <f>N253+N248</f>
        <v>443.1</v>
      </c>
      <c r="O264" s="8">
        <f>O253+O248</f>
        <v>134.94333333333336</v>
      </c>
      <c r="P264" s="8">
        <f>P253+P248</f>
        <v>5.489999999999999</v>
      </c>
    </row>
    <row r="265" spans="1:16" ht="39.75" customHeight="1">
      <c r="A265" s="209" t="s">
        <v>83</v>
      </c>
      <c r="B265" s="210"/>
      <c r="C265" s="210"/>
      <c r="D265" s="211"/>
      <c r="E265" s="75">
        <f>(E264+E244+E222+E197+E177+E157)/6</f>
        <v>40.71666666666667</v>
      </c>
      <c r="F265" s="75">
        <f>(F264+F244+F222+F197+F177+F157)/6</f>
        <v>40.69230769230769</v>
      </c>
      <c r="G265" s="75">
        <f>(G264+G244+G222+G197+G177+G157)/6</f>
        <v>186.88333333333333</v>
      </c>
      <c r="H265" s="75">
        <f>(H264+H244+H222+H197+H177+H157)/6</f>
        <v>1276.430769230769</v>
      </c>
      <c r="I265" s="128"/>
      <c r="J265" s="75">
        <f>(J264+J244+J222+J197+J177+J157)/6</f>
        <v>33.035000000000004</v>
      </c>
      <c r="K265" s="116">
        <f>(K264+K244+K222+K197+K177+K157)/6</f>
        <v>0.7013737373737374</v>
      </c>
      <c r="L265" s="75">
        <f>(L264+L244+L222+L197+L177+L157)/6</f>
        <v>383.7583333333334</v>
      </c>
      <c r="M265" s="75">
        <f>(M264+M244+M222+M197+M177+M157)/6</f>
        <v>560.0151792929292</v>
      </c>
      <c r="N265" s="75">
        <f>(N264+N244+N222+N197+N177+N157)/6</f>
        <v>599.5366666666667</v>
      </c>
      <c r="O265" s="75">
        <f>(O264+O244+O222+O197+O177+O157)/6</f>
        <v>146.2928703703704</v>
      </c>
      <c r="P265" s="88">
        <f>(P264+P244+P222+P197+P177+P157)/6</f>
        <v>6.413166666666666</v>
      </c>
    </row>
    <row r="266" spans="1:16" ht="53.25" customHeight="1">
      <c r="A266" s="176" t="s">
        <v>248</v>
      </c>
      <c r="B266" s="177"/>
      <c r="C266" s="177"/>
      <c r="D266" s="178"/>
      <c r="E266" s="14">
        <v>77</v>
      </c>
      <c r="F266" s="14">
        <v>79</v>
      </c>
      <c r="G266" s="14">
        <v>335</v>
      </c>
      <c r="H266" s="14">
        <v>2350</v>
      </c>
      <c r="I266" s="207" t="s">
        <v>95</v>
      </c>
      <c r="J266" s="14">
        <v>60</v>
      </c>
      <c r="K266" s="8">
        <v>1.2</v>
      </c>
      <c r="L266" s="14">
        <v>700</v>
      </c>
      <c r="M266" s="14">
        <v>1100</v>
      </c>
      <c r="N266" s="14">
        <v>1100</v>
      </c>
      <c r="O266" s="14">
        <v>250</v>
      </c>
      <c r="P266" s="14">
        <v>12</v>
      </c>
    </row>
    <row r="267" spans="1:16" ht="39.75" customHeight="1">
      <c r="A267" s="176" t="s">
        <v>84</v>
      </c>
      <c r="B267" s="177"/>
      <c r="C267" s="177"/>
      <c r="D267" s="178"/>
      <c r="E267" s="14" t="s">
        <v>85</v>
      </c>
      <c r="F267" s="14" t="s">
        <v>86</v>
      </c>
      <c r="G267" s="14" t="s">
        <v>87</v>
      </c>
      <c r="H267" s="14" t="s">
        <v>88</v>
      </c>
      <c r="I267" s="208"/>
      <c r="J267" s="131" t="s">
        <v>89</v>
      </c>
      <c r="K267" s="131" t="s">
        <v>90</v>
      </c>
      <c r="L267" s="131" t="s">
        <v>91</v>
      </c>
      <c r="M267" s="131" t="s">
        <v>92</v>
      </c>
      <c r="N267" s="131" t="s">
        <v>92</v>
      </c>
      <c r="O267" s="131" t="s">
        <v>93</v>
      </c>
      <c r="P267" s="131" t="s">
        <v>94</v>
      </c>
    </row>
    <row r="269" ht="26.25" customHeight="1"/>
    <row r="277" spans="1:21" s="23" customFormat="1" ht="27" customHeight="1">
      <c r="A277" s="78"/>
      <c r="B277" s="13"/>
      <c r="C277" s="13"/>
      <c r="D277" s="79"/>
      <c r="E277" s="13"/>
      <c r="F277" s="13"/>
      <c r="G277" s="13"/>
      <c r="H277" s="56"/>
      <c r="I277" s="130"/>
      <c r="J277" s="13"/>
      <c r="K277" s="13"/>
      <c r="L277" s="13"/>
      <c r="M277" s="13"/>
      <c r="N277" s="13"/>
      <c r="O277" s="13"/>
      <c r="P277" s="13"/>
      <c r="Q277" s="10"/>
      <c r="T277" s="10"/>
      <c r="U277" s="10"/>
    </row>
    <row r="282" ht="27" customHeight="1">
      <c r="Q282" s="46"/>
    </row>
    <row r="283" ht="27" customHeight="1">
      <c r="T283" s="46"/>
    </row>
    <row r="339" spans="1:21" s="46" customFormat="1" ht="27" customHeight="1">
      <c r="A339" s="78"/>
      <c r="B339" s="13"/>
      <c r="C339" s="13"/>
      <c r="D339" s="79"/>
      <c r="E339" s="13"/>
      <c r="F339" s="13"/>
      <c r="G339" s="13"/>
      <c r="H339" s="56"/>
      <c r="I339" s="130"/>
      <c r="J339" s="13"/>
      <c r="K339" s="13"/>
      <c r="L339" s="13"/>
      <c r="M339" s="13"/>
      <c r="N339" s="13"/>
      <c r="O339" s="13"/>
      <c r="P339" s="13"/>
      <c r="Q339" s="10"/>
      <c r="R339" s="10"/>
      <c r="S339" s="10"/>
      <c r="T339" s="10"/>
      <c r="U339" s="10"/>
    </row>
    <row r="344" ht="27" customHeight="1">
      <c r="U344" s="46"/>
    </row>
    <row r="355" ht="53.25" customHeight="1"/>
    <row r="375" spans="1:21" s="46" customFormat="1" ht="31.5" customHeight="1">
      <c r="A375" s="78"/>
      <c r="B375" s="13"/>
      <c r="C375" s="13"/>
      <c r="D375" s="79"/>
      <c r="E375" s="13"/>
      <c r="F375" s="13"/>
      <c r="G375" s="13"/>
      <c r="H375" s="56"/>
      <c r="I375" s="130"/>
      <c r="J375" s="13"/>
      <c r="K375" s="13"/>
      <c r="L375" s="13"/>
      <c r="M375" s="13"/>
      <c r="N375" s="13"/>
      <c r="O375" s="13"/>
      <c r="P375" s="13"/>
      <c r="Q375" s="10"/>
      <c r="R375" s="10"/>
      <c r="S375" s="10"/>
      <c r="T375" s="10"/>
      <c r="U375" s="10"/>
    </row>
    <row r="376" ht="49.5" customHeight="1"/>
    <row r="377" ht="39" customHeight="1"/>
    <row r="393" spans="17:19" ht="27" customHeight="1">
      <c r="Q393" s="46"/>
      <c r="R393" s="46"/>
      <c r="S393" s="46"/>
    </row>
    <row r="449" ht="27" customHeight="1">
      <c r="U449" s="46"/>
    </row>
    <row r="501" spans="1:21" s="46" customFormat="1" ht="27" customHeight="1">
      <c r="A501" s="78"/>
      <c r="B501" s="13"/>
      <c r="C501" s="13"/>
      <c r="D501" s="79"/>
      <c r="E501" s="13"/>
      <c r="F501" s="13"/>
      <c r="G501" s="13"/>
      <c r="H501" s="56"/>
      <c r="I501" s="130"/>
      <c r="J501" s="13"/>
      <c r="K501" s="13"/>
      <c r="L501" s="13"/>
      <c r="M501" s="13"/>
      <c r="N501" s="13"/>
      <c r="O501" s="13"/>
      <c r="P501" s="13"/>
      <c r="Q501" s="10"/>
      <c r="R501" s="10"/>
      <c r="S501" s="10"/>
      <c r="T501" s="10"/>
      <c r="U501" s="10"/>
    </row>
    <row r="606" spans="1:21" s="46" customFormat="1" ht="27" customHeight="1">
      <c r="A606" s="78"/>
      <c r="B606" s="13"/>
      <c r="C606" s="13"/>
      <c r="D606" s="79"/>
      <c r="E606" s="13"/>
      <c r="F606" s="13"/>
      <c r="G606" s="13"/>
      <c r="H606" s="56"/>
      <c r="I606" s="130"/>
      <c r="J606" s="13"/>
      <c r="K606" s="13"/>
      <c r="L606" s="13"/>
      <c r="M606" s="13"/>
      <c r="N606" s="13"/>
      <c r="O606" s="13"/>
      <c r="P606" s="13"/>
      <c r="Q606" s="10"/>
      <c r="R606" s="10"/>
      <c r="S606" s="10"/>
      <c r="T606" s="10"/>
      <c r="U606" s="10"/>
    </row>
    <row r="717" spans="1:21" s="46" customFormat="1" ht="27" customHeight="1">
      <c r="A717" s="78"/>
      <c r="B717" s="13"/>
      <c r="C717" s="13"/>
      <c r="D717" s="79"/>
      <c r="E717" s="13"/>
      <c r="F717" s="13"/>
      <c r="G717" s="13"/>
      <c r="H717" s="56"/>
      <c r="I717" s="130"/>
      <c r="J717" s="13"/>
      <c r="K717" s="13"/>
      <c r="L717" s="13"/>
      <c r="M717" s="13"/>
      <c r="N717" s="13"/>
      <c r="O717" s="13"/>
      <c r="P717" s="13"/>
      <c r="Q717" s="10"/>
      <c r="R717" s="10"/>
      <c r="S717" s="10"/>
      <c r="T717" s="10"/>
      <c r="U717" s="10"/>
    </row>
  </sheetData>
  <sheetProtection password="CF52" sheet="1"/>
  <autoFilter ref="A1:A267"/>
  <mergeCells count="315">
    <mergeCell ref="A202:C202"/>
    <mergeCell ref="A177:D177"/>
    <mergeCell ref="A215:P215"/>
    <mergeCell ref="A146:P146"/>
    <mergeCell ref="A233:C233"/>
    <mergeCell ref="D199:H199"/>
    <mergeCell ref="D179:H179"/>
    <mergeCell ref="A171:C171"/>
    <mergeCell ref="A16:C16"/>
    <mergeCell ref="A17:P17"/>
    <mergeCell ref="A36:C36"/>
    <mergeCell ref="A39:P39"/>
    <mergeCell ref="A44:C44"/>
    <mergeCell ref="A43:P43"/>
    <mergeCell ref="A23:C23"/>
    <mergeCell ref="A25:C25"/>
    <mergeCell ref="A31:C31"/>
    <mergeCell ref="M159:P159"/>
    <mergeCell ref="I134:I135"/>
    <mergeCell ref="A248:C248"/>
    <mergeCell ref="D224:H224"/>
    <mergeCell ref="A165:C165"/>
    <mergeCell ref="A234:P234"/>
    <mergeCell ref="A182:C182"/>
    <mergeCell ref="A178:P178"/>
    <mergeCell ref="A35:C35"/>
    <mergeCell ref="A266:D266"/>
    <mergeCell ref="I266:I267"/>
    <mergeCell ref="A267:D267"/>
    <mergeCell ref="D159:H159"/>
    <mergeCell ref="A253:C253"/>
    <mergeCell ref="I246:I247"/>
    <mergeCell ref="A187:C187"/>
    <mergeCell ref="A166:C166"/>
    <mergeCell ref="D246:H246"/>
    <mergeCell ref="A265:D265"/>
    <mergeCell ref="A59:C59"/>
    <mergeCell ref="A79:C79"/>
    <mergeCell ref="A99:C99"/>
    <mergeCell ref="A144:C144"/>
    <mergeCell ref="A93:C93"/>
    <mergeCell ref="A40:C40"/>
    <mergeCell ref="A136:C136"/>
    <mergeCell ref="A61:P61"/>
    <mergeCell ref="A62:C62"/>
    <mergeCell ref="A48:C48"/>
    <mergeCell ref="A37:P37"/>
    <mergeCell ref="B159:B160"/>
    <mergeCell ref="A2:P2"/>
    <mergeCell ref="D28:H28"/>
    <mergeCell ref="I28:I29"/>
    <mergeCell ref="A10:C10"/>
    <mergeCell ref="C6:C7"/>
    <mergeCell ref="B6:B7"/>
    <mergeCell ref="A26:D26"/>
    <mergeCell ref="A3:P3"/>
    <mergeCell ref="I6:I7"/>
    <mergeCell ref="A8:C8"/>
    <mergeCell ref="A19:C19"/>
    <mergeCell ref="C41:D41"/>
    <mergeCell ref="D6:H6"/>
    <mergeCell ref="J6:L6"/>
    <mergeCell ref="A15:C15"/>
    <mergeCell ref="J28:L28"/>
    <mergeCell ref="C28:C29"/>
    <mergeCell ref="A41:B41"/>
    <mergeCell ref="A168:P168"/>
    <mergeCell ref="J134:L134"/>
    <mergeCell ref="I52:I53"/>
    <mergeCell ref="J90:L90"/>
    <mergeCell ref="J52:L52"/>
    <mergeCell ref="M134:P134"/>
    <mergeCell ref="C52:C53"/>
    <mergeCell ref="A115:C115"/>
    <mergeCell ref="A116:C116"/>
    <mergeCell ref="A155:C155"/>
    <mergeCell ref="A90:A91"/>
    <mergeCell ref="I224:I225"/>
    <mergeCell ref="C224:C225"/>
    <mergeCell ref="A217:C217"/>
    <mergeCell ref="A175:C175"/>
    <mergeCell ref="A223:P223"/>
    <mergeCell ref="M224:P224"/>
    <mergeCell ref="A210:C210"/>
    <mergeCell ref="I179:I180"/>
    <mergeCell ref="C179:C180"/>
    <mergeCell ref="A49:C49"/>
    <mergeCell ref="A30:C30"/>
    <mergeCell ref="A47:C47"/>
    <mergeCell ref="A199:A200"/>
    <mergeCell ref="B179:B180"/>
    <mergeCell ref="A86:C86"/>
    <mergeCell ref="B71:B72"/>
    <mergeCell ref="A119:C119"/>
    <mergeCell ref="A108:C108"/>
    <mergeCell ref="A114:C114"/>
    <mergeCell ref="A123:C123"/>
    <mergeCell ref="D134:H134"/>
    <mergeCell ref="I112:I113"/>
    <mergeCell ref="A33:C33"/>
    <mergeCell ref="A50:D50"/>
    <mergeCell ref="A46:C46"/>
    <mergeCell ref="A58:C58"/>
    <mergeCell ref="D52:H52"/>
    <mergeCell ref="A104:C104"/>
    <mergeCell ref="A102:C102"/>
    <mergeCell ref="A101:P101"/>
    <mergeCell ref="A94:C94"/>
    <mergeCell ref="D112:H112"/>
    <mergeCell ref="A134:A135"/>
    <mergeCell ref="C134:C135"/>
    <mergeCell ref="A130:D130"/>
    <mergeCell ref="B134:B135"/>
    <mergeCell ref="A120:C120"/>
    <mergeCell ref="C112:C113"/>
    <mergeCell ref="I131:I132"/>
    <mergeCell ref="A109:C109"/>
    <mergeCell ref="A73:C73"/>
    <mergeCell ref="A92:C92"/>
    <mergeCell ref="A126:C126"/>
    <mergeCell ref="A132:D132"/>
    <mergeCell ref="A128:C128"/>
    <mergeCell ref="A117:C117"/>
    <mergeCell ref="A96:C96"/>
    <mergeCell ref="B90:B91"/>
    <mergeCell ref="D71:H71"/>
    <mergeCell ref="A74:C74"/>
    <mergeCell ref="I90:I91"/>
    <mergeCell ref="A84:C84"/>
    <mergeCell ref="A112:A113"/>
    <mergeCell ref="A111:P111"/>
    <mergeCell ref="M112:P112"/>
    <mergeCell ref="A103:C103"/>
    <mergeCell ref="M90:P90"/>
    <mergeCell ref="A244:D244"/>
    <mergeCell ref="A222:D222"/>
    <mergeCell ref="A220:C220"/>
    <mergeCell ref="A203:C203"/>
    <mergeCell ref="A224:A225"/>
    <mergeCell ref="A190:C190"/>
    <mergeCell ref="A242:C242"/>
    <mergeCell ref="A236:P236"/>
    <mergeCell ref="B224:B225"/>
    <mergeCell ref="A241:C241"/>
    <mergeCell ref="A110:D110"/>
    <mergeCell ref="A138:C138"/>
    <mergeCell ref="A88:D88"/>
    <mergeCell ref="D90:H90"/>
    <mergeCell ref="J112:L112"/>
    <mergeCell ref="A69:D69"/>
    <mergeCell ref="A78:C78"/>
    <mergeCell ref="A97:C97"/>
    <mergeCell ref="A107:C107"/>
    <mergeCell ref="I71:I72"/>
    <mergeCell ref="A66:C66"/>
    <mergeCell ref="A75:C75"/>
    <mergeCell ref="C71:C72"/>
    <mergeCell ref="A89:P89"/>
    <mergeCell ref="C90:C91"/>
    <mergeCell ref="A85:C85"/>
    <mergeCell ref="A87:C87"/>
    <mergeCell ref="A71:A72"/>
    <mergeCell ref="A68:C68"/>
    <mergeCell ref="A70:P70"/>
    <mergeCell ref="A1:P1"/>
    <mergeCell ref="A4:P4"/>
    <mergeCell ref="A5:P5"/>
    <mergeCell ref="A6:A7"/>
    <mergeCell ref="A13:C13"/>
    <mergeCell ref="A27:P27"/>
    <mergeCell ref="A14:C14"/>
    <mergeCell ref="A18:C18"/>
    <mergeCell ref="A24:C24"/>
    <mergeCell ref="M6:P6"/>
    <mergeCell ref="M52:P52"/>
    <mergeCell ref="M28:P28"/>
    <mergeCell ref="A28:A29"/>
    <mergeCell ref="B28:B29"/>
    <mergeCell ref="A54:C54"/>
    <mergeCell ref="A57:C57"/>
    <mergeCell ref="B52:B53"/>
    <mergeCell ref="A51:P51"/>
    <mergeCell ref="A32:C32"/>
    <mergeCell ref="A42:C42"/>
    <mergeCell ref="T37:X37"/>
    <mergeCell ref="M71:P71"/>
    <mergeCell ref="A83:C83"/>
    <mergeCell ref="A82:C82"/>
    <mergeCell ref="J71:L71"/>
    <mergeCell ref="A80:C80"/>
    <mergeCell ref="A45:C45"/>
    <mergeCell ref="A64:C64"/>
    <mergeCell ref="A81:C81"/>
    <mergeCell ref="A60:C60"/>
    <mergeCell ref="A240:C240"/>
    <mergeCell ref="A226:C226"/>
    <mergeCell ref="A172:C172"/>
    <mergeCell ref="A186:C186"/>
    <mergeCell ref="A139:C139"/>
    <mergeCell ref="A197:D197"/>
    <mergeCell ref="A141:C141"/>
    <mergeCell ref="C159:C160"/>
    <mergeCell ref="A159:A160"/>
    <mergeCell ref="A158:P158"/>
    <mergeCell ref="A157:D157"/>
    <mergeCell ref="A137:C137"/>
    <mergeCell ref="A154:C154"/>
    <mergeCell ref="A156:C156"/>
    <mergeCell ref="A124:C124"/>
    <mergeCell ref="A191:C191"/>
    <mergeCell ref="A174:C174"/>
    <mergeCell ref="A164:C164"/>
    <mergeCell ref="A153:C153"/>
    <mergeCell ref="A152:C152"/>
    <mergeCell ref="M179:P179"/>
    <mergeCell ref="J179:L179"/>
    <mergeCell ref="A181:C181"/>
    <mergeCell ref="A188:C188"/>
    <mergeCell ref="A184:C184"/>
    <mergeCell ref="A179:A180"/>
    <mergeCell ref="A183:C183"/>
    <mergeCell ref="A238:C238"/>
    <mergeCell ref="A231:C231"/>
    <mergeCell ref="A237:C237"/>
    <mergeCell ref="A201:C201"/>
    <mergeCell ref="A212:C212"/>
    <mergeCell ref="A211:P211"/>
    <mergeCell ref="A213:C213"/>
    <mergeCell ref="A235:C235"/>
    <mergeCell ref="A219:C219"/>
    <mergeCell ref="J224:L224"/>
    <mergeCell ref="A95:C95"/>
    <mergeCell ref="A11:C11"/>
    <mergeCell ref="A56:C56"/>
    <mergeCell ref="A52:A53"/>
    <mergeCell ref="A67:C67"/>
    <mergeCell ref="A232:C232"/>
    <mergeCell ref="A228:C228"/>
    <mergeCell ref="A194:C194"/>
    <mergeCell ref="A195:C195"/>
    <mergeCell ref="A189:P189"/>
    <mergeCell ref="A229:C229"/>
    <mergeCell ref="A249:C249"/>
    <mergeCell ref="A243:C243"/>
    <mergeCell ref="A206:C206"/>
    <mergeCell ref="A207:C207"/>
    <mergeCell ref="A9:C9"/>
    <mergeCell ref="A21:C21"/>
    <mergeCell ref="A76:C76"/>
    <mergeCell ref="A77:C77"/>
    <mergeCell ref="A98:C98"/>
    <mergeCell ref="A143:C143"/>
    <mergeCell ref="A148:P148"/>
    <mergeCell ref="A133:P133"/>
    <mergeCell ref="A150:C150"/>
    <mergeCell ref="B112:B113"/>
    <mergeCell ref="A264:D264"/>
    <mergeCell ref="A252:C252"/>
    <mergeCell ref="A205:C205"/>
    <mergeCell ref="A221:C221"/>
    <mergeCell ref="A227:C227"/>
    <mergeCell ref="A163:C163"/>
    <mergeCell ref="A169:C169"/>
    <mergeCell ref="A121:C121"/>
    <mergeCell ref="A122:C122"/>
    <mergeCell ref="A125:C125"/>
    <mergeCell ref="A129:D129"/>
    <mergeCell ref="A127:C127"/>
    <mergeCell ref="A131:D131"/>
    <mergeCell ref="A149:C149"/>
    <mergeCell ref="A142:C142"/>
    <mergeCell ref="B246:B247"/>
    <mergeCell ref="C246:C247"/>
    <mergeCell ref="A151:C151"/>
    <mergeCell ref="J159:L159"/>
    <mergeCell ref="A176:C176"/>
    <mergeCell ref="A162:C162"/>
    <mergeCell ref="I159:I160"/>
    <mergeCell ref="A170:C170"/>
    <mergeCell ref="A161:C161"/>
    <mergeCell ref="A192:C192"/>
    <mergeCell ref="A198:P198"/>
    <mergeCell ref="M199:P199"/>
    <mergeCell ref="A193:C193"/>
    <mergeCell ref="J199:L199"/>
    <mergeCell ref="I199:I200"/>
    <mergeCell ref="A196:C196"/>
    <mergeCell ref="B199:B200"/>
    <mergeCell ref="C199:C200"/>
    <mergeCell ref="A250:C250"/>
    <mergeCell ref="A258:C258"/>
    <mergeCell ref="A214:C214"/>
    <mergeCell ref="A209:C209"/>
    <mergeCell ref="A204:C204"/>
    <mergeCell ref="A251:C251"/>
    <mergeCell ref="A245:P245"/>
    <mergeCell ref="J246:L246"/>
    <mergeCell ref="A246:A247"/>
    <mergeCell ref="A208:C208"/>
    <mergeCell ref="A261:C261"/>
    <mergeCell ref="A263:C263"/>
    <mergeCell ref="A255:P255"/>
    <mergeCell ref="A256:C256"/>
    <mergeCell ref="A257:C257"/>
    <mergeCell ref="A254:C254"/>
    <mergeCell ref="A262:C262"/>
    <mergeCell ref="A259:C259"/>
    <mergeCell ref="M246:P246"/>
    <mergeCell ref="A20:C20"/>
    <mergeCell ref="A239:C239"/>
    <mergeCell ref="A216:C216"/>
    <mergeCell ref="A34:C34"/>
    <mergeCell ref="A140:C140"/>
    <mergeCell ref="A100:C100"/>
    <mergeCell ref="A167:C167"/>
  </mergeCells>
  <printOptions horizontalCentered="1"/>
  <pageMargins left="0" right="0" top="0.5905511811023623" bottom="0.5905511811023623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16" sqref="A1:L16"/>
    </sheetView>
  </sheetViews>
  <sheetFormatPr defaultColWidth="9.140625" defaultRowHeight="12.75" outlineLevelRow="1"/>
  <cols>
    <col min="1" max="1" width="14.421875" style="18" customWidth="1"/>
    <col min="2" max="2" width="13.57421875" style="18" customWidth="1"/>
    <col min="3" max="5" width="11.7109375" style="18" customWidth="1"/>
    <col min="6" max="6" width="10.57421875" style="18" customWidth="1"/>
    <col min="7" max="7" width="12.421875" style="18" customWidth="1"/>
    <col min="8" max="9" width="11.7109375" style="18" customWidth="1"/>
    <col min="10" max="10" width="13.00390625" style="18" customWidth="1"/>
    <col min="11" max="12" width="12.57421875" style="18" customWidth="1"/>
    <col min="13" max="16384" width="9.140625" style="18" customWidth="1"/>
  </cols>
  <sheetData>
    <row r="1" spans="1:12" ht="12.75">
      <c r="A1" s="19">
        <v>1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</row>
    <row r="2" spans="1:12" ht="12.75">
      <c r="A2" s="223" t="s">
        <v>50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49.5" customHeight="1">
      <c r="A3" s="60" t="str">
        <f>Меню!A10</f>
        <v>Каша из овсяных хлопьев "Геркулес" жидкая  с маслом</v>
      </c>
      <c r="B3" s="60" t="str">
        <f>Меню!A32</f>
        <v>Пудинг из творога с молоком сгущенным </v>
      </c>
      <c r="C3" s="60" t="str">
        <f>Меню!A57</f>
        <v>Суп молочный с крупой  </v>
      </c>
      <c r="D3" s="60" t="str">
        <f>Меню!A75</f>
        <v>Омлет натуральный  </v>
      </c>
      <c r="E3" s="60" t="str">
        <f>Меню!A94</f>
        <v>Каша пшеничная жидкая</v>
      </c>
      <c r="F3" s="60" t="str">
        <f>Меню!A116</f>
        <v>Каша гречневая жидкая </v>
      </c>
      <c r="G3" s="60" t="str">
        <f>Меню!A138</f>
        <v>Каша рисовая жидкая </v>
      </c>
      <c r="H3" s="60" t="str">
        <f>Меню!A163</f>
        <v>Запеканка из творога с яблоками с соусом из свежих ягод</v>
      </c>
      <c r="I3" s="60" t="str">
        <f>Меню!A183</f>
        <v>Каша ячневая жидкая  </v>
      </c>
      <c r="J3" s="60" t="str">
        <f>Меню!A203</f>
        <v>Суп молочный с крупой  </v>
      </c>
      <c r="K3" s="60" t="str">
        <f>Меню!A228</f>
        <v>Каша манная жидкая </v>
      </c>
      <c r="L3" s="60" t="str">
        <f>Меню!A250</f>
        <v>Запеканка "Царская" из творога с молоком сгущенным </v>
      </c>
    </row>
    <row r="4" spans="1:12" ht="31.5" customHeight="1">
      <c r="A4" s="60" t="str">
        <f>Меню!A9</f>
        <v>Бутерброд с маслом</v>
      </c>
      <c r="B4" s="60" t="str">
        <f>Меню!A31</f>
        <v>Бутерброд с сыром</v>
      </c>
      <c r="C4" s="61"/>
      <c r="D4" s="60" t="str">
        <f>Меню!A74</f>
        <v>Бутерброд с маслом</v>
      </c>
      <c r="E4" s="60" t="str">
        <f>Меню!A93</f>
        <v>Бутерброд с сыром</v>
      </c>
      <c r="F4" s="61" t="str">
        <f>Меню!A115</f>
        <v>Бутерброд с джемом или повидлом </v>
      </c>
      <c r="G4" s="60" t="str">
        <f>Меню!A137</f>
        <v>Бутерброд с маслом</v>
      </c>
      <c r="H4" s="60" t="str">
        <f>Меню!A162</f>
        <v>Бутерброд с сыром</v>
      </c>
      <c r="I4" s="60" t="str">
        <f>Меню!A182</f>
        <v>Бутерброд с маслом</v>
      </c>
      <c r="J4" s="60" t="str">
        <f>Меню!A202</f>
        <v>Бутерброд с сыром</v>
      </c>
      <c r="K4" s="60" t="str">
        <f>Меню!A227</f>
        <v>Бутерброд с джемом или повидлом </v>
      </c>
      <c r="L4" s="60" t="str">
        <f>Меню!A249</f>
        <v>Бутерброд с маслом</v>
      </c>
    </row>
    <row r="5" spans="1:12" ht="19.5" customHeight="1">
      <c r="A5" s="60" t="str">
        <f>Меню!A12</f>
        <v>Йогурт промышленного производства в ассортименте</v>
      </c>
      <c r="B5" s="60"/>
      <c r="C5" s="60" t="str">
        <f>Меню!A55</f>
        <v>Масло сливочное (порциями) </v>
      </c>
      <c r="D5" s="60" t="str">
        <f>Меню!A77</f>
        <v>Фрукт в ассортименте </v>
      </c>
      <c r="E5" s="60"/>
      <c r="F5" s="60"/>
      <c r="G5" s="60"/>
      <c r="H5" s="60"/>
      <c r="I5" s="60"/>
      <c r="J5" s="60"/>
      <c r="K5" s="60" t="str">
        <f>Меню!A230</f>
        <v>Йогурт промышленного производства в ассортименте</v>
      </c>
      <c r="L5" s="60" t="str">
        <f>Меню!A252</f>
        <v>Фрукт в ассортименте </v>
      </c>
    </row>
    <row r="6" spans="1:12" ht="19.5" customHeight="1">
      <c r="A6" s="60"/>
      <c r="B6" s="60"/>
      <c r="C6" s="60" t="str">
        <f>Меню!A56</f>
        <v>Сдоба обыкновенная </v>
      </c>
      <c r="D6" s="60"/>
      <c r="E6" s="60"/>
      <c r="F6" s="60" t="str">
        <f>Меню!A118</f>
        <v>Йогурт промышленного производства в ассортименте</v>
      </c>
      <c r="G6" s="60"/>
      <c r="H6" s="60"/>
      <c r="I6" s="60" t="str">
        <f>Меню!A186</f>
        <v>Кондитерское изделие промышленного производства в ассортименте (печенье затяжное или т.п.)</v>
      </c>
      <c r="J6" s="60" t="str">
        <f>Меню!A205</f>
        <v>Фрукт в ассортименте </v>
      </c>
      <c r="K6" s="60"/>
      <c r="L6" s="60"/>
    </row>
    <row r="7" spans="1:12" ht="30" customHeight="1">
      <c r="A7" s="60" t="str">
        <f>Меню!A11</f>
        <v>Какао с молоком </v>
      </c>
      <c r="B7" s="60" t="str">
        <f>Меню!A33</f>
        <v>Чай с лимоном  </v>
      </c>
      <c r="C7" s="60" t="str">
        <f>Меню!A58</f>
        <v>Чай с сахаром</v>
      </c>
      <c r="D7" s="60" t="str">
        <f>Меню!A76</f>
        <v>Чай с молоком  </v>
      </c>
      <c r="E7" s="60" t="str">
        <f>Меню!A95</f>
        <v>Чай с лимоном  </v>
      </c>
      <c r="F7" s="60" t="str">
        <f>Меню!A117</f>
        <v>Кофейный напиток </v>
      </c>
      <c r="G7" s="60" t="str">
        <f>Меню!A139</f>
        <v>Чай с сахаром</v>
      </c>
      <c r="H7" s="60" t="str">
        <f>Меню!A165</f>
        <v>Чай с молоком  </v>
      </c>
      <c r="I7" s="60" t="str">
        <f>Меню!A184</f>
        <v>Какао с молоком </v>
      </c>
      <c r="J7" s="60" t="str">
        <f>Меню!A204</f>
        <v>Чай с лимоном  </v>
      </c>
      <c r="K7" s="60" t="str">
        <f>Меню!A229</f>
        <v>Кофейный напиток </v>
      </c>
      <c r="L7" s="60" t="str">
        <f>Меню!A251</f>
        <v>Чай с сахаром</v>
      </c>
    </row>
    <row r="8" spans="1:12" ht="15" customHeight="1">
      <c r="A8" s="225" t="s">
        <v>40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</row>
    <row r="9" spans="1:12" s="62" customFormat="1" ht="48" customHeight="1" outlineLevel="1">
      <c r="A9" s="60" t="str">
        <f>Меню!A16</f>
        <v>Салат из свеклы отварной с чесноком </v>
      </c>
      <c r="B9" s="60" t="str">
        <f>Меню!A36</f>
        <v>Винегрет овощной </v>
      </c>
      <c r="C9" s="60" t="str">
        <f>Меню!A60</f>
        <v>Салат из свеклы с зеленым горошком </v>
      </c>
      <c r="D9" s="60" t="str">
        <f>Меню!A80</f>
        <v>Салат из отварной моркови с огурцом </v>
      </c>
      <c r="E9" s="60" t="str">
        <f>Меню!A100</f>
        <v>Салат витаминный</v>
      </c>
      <c r="F9" s="60" t="str">
        <f>Меню!A121</f>
        <v>Помидор консервированный или свежий </v>
      </c>
      <c r="G9" s="60" t="str">
        <f>Меню!A145</f>
        <v>Овощи консервированные без уксуса (огурцы)</v>
      </c>
      <c r="H9" s="60" t="str">
        <f>Меню!A167</f>
        <v>Салат из свеклы с солеными огурцами</v>
      </c>
      <c r="I9" s="60" t="str">
        <f>Меню!A188</f>
        <v>Салат из капусты белокочанной с морковью </v>
      </c>
      <c r="J9" s="60" t="str">
        <f>Меню!A210</f>
        <v>Салат "Любительский"</v>
      </c>
      <c r="K9" s="60" t="str">
        <f>Меню!A233</f>
        <v>Салат из капусты белокочанной  </v>
      </c>
      <c r="L9" s="60" t="str">
        <f>Меню!A254</f>
        <v>Салат "Степной" из разных овощей </v>
      </c>
    </row>
    <row r="10" spans="1:12" s="62" customFormat="1" ht="38.25" customHeight="1" outlineLevel="1">
      <c r="A10" s="114"/>
      <c r="B10" s="114" t="str">
        <f>Меню!A38</f>
        <v>Икра кабачковая промышленного производства  </v>
      </c>
      <c r="C10" s="114"/>
      <c r="D10" s="114"/>
      <c r="E10" s="114"/>
      <c r="F10" s="114"/>
      <c r="G10" s="114" t="str">
        <f>Меню!A147</f>
        <v>Икра кабачковая промышленного производства  </v>
      </c>
      <c r="H10" s="114"/>
      <c r="I10" s="114"/>
      <c r="J10" s="114"/>
      <c r="K10" s="114" t="str">
        <f>Меню!A235</f>
        <v>Салат из квашеной капусты</v>
      </c>
      <c r="L10" s="114"/>
    </row>
    <row r="11" spans="1:12" s="111" customFormat="1" ht="45" customHeight="1" outlineLevel="1">
      <c r="A11" s="110" t="str">
        <f>Меню!A18</f>
        <v>Помидор консервированный или свежий </v>
      </c>
      <c r="B11" s="110" t="str">
        <f>Меню!A40</f>
        <v>Салат из огурцов с маслом </v>
      </c>
      <c r="C11" s="110" t="str">
        <f>Меню!A62</f>
        <v>Салат из свежих помидоров с зеленым горошком</v>
      </c>
      <c r="D11" s="110"/>
      <c r="E11" s="110" t="str">
        <f>Меню!A102</f>
        <v>Нарезка из свежих овощей с маслом растительным </v>
      </c>
      <c r="F11" s="110"/>
      <c r="G11" s="110" t="str">
        <f>Меню!A149</f>
        <v>Салат из огурцов с маслом </v>
      </c>
      <c r="H11" s="110" t="str">
        <f>Меню!A169</f>
        <v>Нарезка из свежих овощей с маслом растительным </v>
      </c>
      <c r="I11" s="110" t="str">
        <f>Меню!A190</f>
        <v>Салат из соленых огурцов с луком  </v>
      </c>
      <c r="J11" s="110" t="str">
        <f>Меню!A212</f>
        <v>Салат из свежих помидоров</v>
      </c>
      <c r="K11" s="110" t="str">
        <f>Меню!A237</f>
        <v>Салат "Пестрый" </v>
      </c>
      <c r="L11" s="110" t="str">
        <f>Меню!A256</f>
        <v>Салат из огурцов с маслом </v>
      </c>
    </row>
    <row r="12" spans="1:12" ht="51" customHeight="1" outlineLevel="1">
      <c r="A12" s="60" t="str">
        <f>Меню!A19</f>
        <v>Суп с овощами и крупой, с мясом </v>
      </c>
      <c r="B12" s="60" t="str">
        <f>Меню!A41</f>
        <v>Борщ из свежей капусты с картофелем, со сметаной с мясом </v>
      </c>
      <c r="C12" s="60" t="str">
        <f>Меню!A63</f>
        <v>Уха рыбацкая </v>
      </c>
      <c r="D12" s="60" t="str">
        <f>Меню!A81</f>
        <v>Щи из свежей капусты с картофелем с мясом со сметаной</v>
      </c>
      <c r="E12" s="60" t="str">
        <f>Меню!A103</f>
        <v>Рассольник Ленинградский  с мясом и сметаной</v>
      </c>
      <c r="F12" s="60" t="str">
        <f>Меню!A122</f>
        <v>Суп картофельный с крупой, с птицей</v>
      </c>
      <c r="G12" s="60" t="str">
        <f>Меню!A150</f>
        <v>Суп гороховый с мясом и гренками</v>
      </c>
      <c r="H12" s="60" t="str">
        <f>Меню!A170</f>
        <v>Суп с макаронными изделиями с птицей</v>
      </c>
      <c r="I12" s="60" t="str">
        <f>Меню!A191</f>
        <v>Суп с рыбными фрикадельками  </v>
      </c>
      <c r="J12" s="60" t="str">
        <f>Меню!A213</f>
        <v>Рассольник домашний с птицей, со сметаной </v>
      </c>
      <c r="K12" s="60" t="str">
        <f>Меню!A238</f>
        <v>Свекольник с мясными фрикадельками, со сметаной </v>
      </c>
      <c r="L12" s="60" t="str">
        <f>Меню!A257</f>
        <v>Суп картофельный с мясом </v>
      </c>
    </row>
    <row r="13" spans="1:12" s="63" customFormat="1" ht="30.75" customHeight="1" outlineLevel="1">
      <c r="A13" s="60" t="str">
        <f>Меню!A20</f>
        <v>Фрикадельки из птицы (2 шт. по 50 г.)</v>
      </c>
      <c r="B13" s="60" t="str">
        <f>Меню!A42</f>
        <v>Печень, тушеная с овощами</v>
      </c>
      <c r="C13" s="227" t="str">
        <f>Меню!A64</f>
        <v>Мясо, тушеное с картофелем </v>
      </c>
      <c r="D13" s="60" t="str">
        <f>Меню!A82</f>
        <v>Курица запеченная</v>
      </c>
      <c r="E13" s="60" t="str">
        <f>Меню!A104</f>
        <v>Рыба запечённая </v>
      </c>
      <c r="F13" s="60" t="str">
        <f>Меню!A123</f>
        <v>Котлеты, биточки из мяса</v>
      </c>
      <c r="G13" s="60" t="str">
        <f>Меню!A151</f>
        <v>Биточки рыбные</v>
      </c>
      <c r="H13" s="60" t="str">
        <f>Меню!A171</f>
        <v>Гуляш</v>
      </c>
      <c r="I13" s="227" t="str">
        <f>Меню!A192</f>
        <v>Жаркое из птицы </v>
      </c>
      <c r="J13" s="60" t="str">
        <f>Меню!A214</f>
        <v>Печень, тушеная в соусе </v>
      </c>
      <c r="K13" s="227" t="str">
        <f>Меню!A239</f>
        <v>Плов из птицы </v>
      </c>
      <c r="L13" s="60" t="str">
        <f>Меню!A258</f>
        <v>Шницель из мяса</v>
      </c>
    </row>
    <row r="14" spans="1:12" s="112" customFormat="1" ht="44.25" customHeight="1" outlineLevel="1">
      <c r="A14" s="110"/>
      <c r="B14" s="110" t="str">
        <f>Меню!A44</f>
        <v>Гуляш</v>
      </c>
      <c r="C14" s="228"/>
      <c r="D14" s="110"/>
      <c r="E14" s="110"/>
      <c r="F14" s="110"/>
      <c r="G14" s="110"/>
      <c r="H14" s="110"/>
      <c r="I14" s="228"/>
      <c r="J14" s="110" t="str">
        <f>Меню!A216</f>
        <v>"Ежики" из мяса  с рисом, с соусом (свинина мясная и говядина)</v>
      </c>
      <c r="K14" s="228"/>
      <c r="L14" s="110"/>
    </row>
    <row r="15" spans="1:12" s="63" customFormat="1" ht="34.5" customHeight="1" outlineLevel="1">
      <c r="A15" s="60" t="str">
        <f>Меню!A21</f>
        <v>Пюре картофельное </v>
      </c>
      <c r="B15" s="60" t="str">
        <f>Меню!A45</f>
        <v>Макаронные изделия отварные </v>
      </c>
      <c r="C15" s="229"/>
      <c r="D15" s="60" t="str">
        <f>Меню!A83</f>
        <v>Каша гречневая вязкая отварная </v>
      </c>
      <c r="E15" s="60" t="str">
        <f>Меню!A105</f>
        <v>Рис припущенный  </v>
      </c>
      <c r="F15" s="60" t="str">
        <f>Меню!A124</f>
        <v>Овощи тушеные </v>
      </c>
      <c r="G15" s="60" t="str">
        <f>Меню!A152</f>
        <v>Пюре картофельное </v>
      </c>
      <c r="H15" s="60" t="str">
        <f>Меню!A172</f>
        <v>Каша гречневая вязкая отварная </v>
      </c>
      <c r="I15" s="229"/>
      <c r="J15" s="60" t="str">
        <f>Меню!A217</f>
        <v>Макаронные изделия отварные </v>
      </c>
      <c r="K15" s="229"/>
      <c r="L15" s="60" t="str">
        <f>Меню!A259</f>
        <v>Каша гречневая вязкая отварная </v>
      </c>
    </row>
    <row r="16" spans="1:12" ht="25.5" customHeight="1" outlineLevel="1">
      <c r="A16" s="60" t="str">
        <f>Меню!A22</f>
        <v>Сок  в ассортименте </v>
      </c>
      <c r="B16" s="60" t="str">
        <f>Меню!A46</f>
        <v>Компот из смеси сухофруктов  </v>
      </c>
      <c r="C16" s="60" t="str">
        <f>Меню!A65</f>
        <v>Сок  в ассортименте </v>
      </c>
      <c r="D16" s="60" t="str">
        <f>Меню!A84</f>
        <v>Компот из ягод </v>
      </c>
      <c r="E16" s="60" t="str">
        <f>Меню!A106</f>
        <v>Сок  в ассортименте </v>
      </c>
      <c r="F16" s="60" t="str">
        <f>Меню!A125</f>
        <v>Кисель из свежих ягод </v>
      </c>
      <c r="G16" s="60" t="str">
        <f>Меню!A153</f>
        <v>Компот из смеси сухофруктов  </v>
      </c>
      <c r="H16" s="60" t="str">
        <f>Меню!A173</f>
        <v>Сок  в ассортименте </v>
      </c>
      <c r="I16" s="60" t="str">
        <f>Меню!A193</f>
        <v>Компот из ягод </v>
      </c>
      <c r="J16" s="60" t="str">
        <f>Меню!A218</f>
        <v>Сок  в ассортименте </v>
      </c>
      <c r="K16" s="60" t="str">
        <f>Меню!A240</f>
        <v>Компот из смеси сухофруктов  </v>
      </c>
      <c r="L16" s="60" t="str">
        <f>Меню!A260</f>
        <v>Сок  в ассортименте </v>
      </c>
    </row>
    <row r="17" spans="1:12" ht="12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</row>
  </sheetData>
  <sheetProtection/>
  <mergeCells count="5">
    <mergeCell ref="A2:L2"/>
    <mergeCell ref="A8:L8"/>
    <mergeCell ref="K13:K15"/>
    <mergeCell ref="I13:I15"/>
    <mergeCell ref="C13:C15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2022-09-22T04:51:54Z</cp:lastPrinted>
  <dcterms:created xsi:type="dcterms:W3CDTF">1996-10-08T23:32:33Z</dcterms:created>
  <dcterms:modified xsi:type="dcterms:W3CDTF">2022-11-14T12:16:54Z</dcterms:modified>
  <cp:category/>
  <cp:version/>
  <cp:contentType/>
  <cp:contentStatus/>
</cp:coreProperties>
</file>