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<sst xmlns="http://schemas.openxmlformats.org/spreadsheetml/2006/main" count="822" uniqueCount="334">
  <si>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</si>
  <si>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</si>
  <si>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</si>
  <si>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</si>
  <si>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</si>
  <si>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</si>
  <si>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</si>
  <si>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</si>
  <si>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</si>
  <si>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</si>
  <si>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</si>
  <si>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</si>
  <si>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</si>
  <si>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</si>
  <si>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</si>
  <si>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</si>
  <si>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</si>
  <si>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</si>
  <si>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</si>
  <si>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</si>
  <si>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</si>
  <si>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</si>
  <si>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</si>
  <si>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</si>
  <si>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</si>
  <si>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</si>
  <si>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</si>
  <si>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</si>
  <si>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</si>
  <si>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</si>
  <si>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</si>
  <si>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</si>
  <si>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</si>
  <si>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</si>
  <si>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</si>
  <si>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</si>
  <si>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</si>
  <si>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</si>
  <si>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</si>
  <si>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</si>
  <si>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</si>
  <si>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</si>
  <si>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</si>
  <si>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</si>
  <si>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</si>
  <si>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</si>
  <si>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</si>
  <si>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</si>
  <si>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</si>
  <si>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</si>
  <si>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</si>
  <si>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</si>
  <si>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</si>
  <si>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</si>
  <si>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</si>
  <si>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</si>
  <si>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</si>
  <si>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</si>
  <si>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</si>
  <si>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</si>
  <si>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</si>
  <si>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</si>
  <si>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</si>
  <si>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</si>
  <si>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</si>
  <si>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</si>
  <si>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</si>
  <si>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</si>
  <si>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</si>
  <si>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</si>
  <si>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</si>
  <si>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</si>
  <si>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</si>
  <si>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</si>
  <si>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</si>
  <si>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</si>
  <si>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</si>
  <si>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</si>
  <si>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</si>
  <si>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</si>
  <si>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</si>
  <si>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</si>
  <si>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</si>
  <si>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</si>
  <si>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</si>
  <si>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</si>
  <si>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</si>
  <si>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</si>
  <si>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</si>
  <si>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</si>
  <si>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</si>
  <si>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</si>
  <si>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</si>
  <si>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</si>
  <si>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</si>
  <si>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</si>
  <si>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</si>
  <si>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</si>
  <si>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</si>
  <si>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</si>
  <si>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</si>
  <si>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</si>
  <si>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</si>
  <si>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</si>
  <si>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</si>
  <si>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</si>
  <si>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</si>
  <si>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</si>
  <si>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</si>
  <si>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</si>
  <si>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</si>
  <si>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</si>
  <si>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</si>
  <si>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</si>
  <si>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</si>
  <si>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</si>
  <si>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</si>
  <si>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</si>
  <si>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</si>
  <si>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</si>
  <si>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</si>
  <si>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</si>
  <si>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</si>
  <si>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</si>
  <si>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</si>
  <si>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</si>
  <si>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</si>
  <si>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</si>
  <si>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</si>
  <si>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</si>
  <si>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</si>
  <si>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</si>
  <si>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</si>
  <si>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</si>
  <si>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</si>
  <si>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</si>
  <si>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</si>
  <si>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</si>
  <si>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</si>
  <si>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</si>
  <si>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</si>
  <si>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</si>
  <si>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</si>
  <si>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</si>
  <si>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</si>
  <si>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</si>
  <si>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</si>
  <si>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</si>
  <si>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</si>
  <si>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</si>
  <si>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</si>
  <si>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</si>
  <si>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</si>
  <si>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</si>
  <si>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</si>
  <si>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</si>
  <si>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</si>
  <si>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</si>
  <si>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</si>
  <si>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</si>
  <si>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</si>
  <si>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</si>
  <si>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</si>
  <si>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</si>
  <si>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</si>
  <si>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</si>
  <si>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</si>
  <si>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</si>
  <si>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</si>
  <si>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</si>
  <si>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</si>
  <si>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</si>
  <si>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</si>
  <si>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</si>
  <si>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</si>
  <si>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</si>
  <si>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</si>
  <si>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</si>
  <si>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</si>
  <si>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</si>
  <si>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</si>
  <si>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</si>
  <si>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</si>
  <si>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</si>
  <si>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</si>
  <si>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</si>
  <si>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</si>
  <si>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</si>
  <si>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</si>
  <si>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</si>
  <si>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</si>
  <si>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</si>
  <si>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</si>
  <si>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</si>
  <si>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</si>
  <si>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</si>
  <si>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</si>
  <si>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</si>
  <si>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</si>
  <si>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</si>
  <si>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</si>
  <si>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</si>
  <si>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</si>
  <si>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</si>
  <si>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</si>
  <si>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</si>
  <si>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</si>
  <si>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</si>
  <si>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</si>
  <si>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</si>
  <si>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</si>
  <si>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285 0702 54000 00310</t>
  </si>
  <si>
    <t>285 0702 58000 00310</t>
  </si>
  <si>
    <t>МАОУ ОСОШ №1</t>
  </si>
  <si>
    <t>285 0702 30000 00310</t>
  </si>
  <si>
    <t>285 0701 00000 00000</t>
  </si>
  <si>
    <t>285 0701 00000 10000</t>
  </si>
  <si>
    <t>285 0702 00000 10000</t>
  </si>
  <si>
    <t>Отдел образования администрации Омутинского муниципального района</t>
  </si>
  <si>
    <t>дата</t>
  </si>
  <si>
    <t>Глава по БК</t>
  </si>
  <si>
    <t>7220003137</t>
  </si>
  <si>
    <t>722001001</t>
  </si>
  <si>
    <t>285 1004 30000 00000</t>
  </si>
  <si>
    <t>1410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</si>
  <si>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</si>
  <si>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</si>
  <si>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</si>
  <si>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</si>
  <si>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</si>
  <si>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</si>
  <si>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</si>
  <si>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</si>
  <si>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</si>
  <si>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</si>
  <si>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</si>
  <si>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</si>
  <si>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</si>
  <si>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</si>
  <si>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</si>
  <si>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</si>
  <si>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</si>
  <si>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</si>
  <si>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</si>
  <si>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</si>
  <si>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</si>
  <si>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</si>
  <si>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</si>
  <si>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</si>
  <si>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</si>
  <si>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</si>
  <si>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</si>
  <si>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</si>
  <si>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</si>
  <si>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</si>
  <si>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</si>
  <si>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</si>
  <si>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</si>
  <si>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</si>
  <si>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</si>
  <si>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</si>
  <si>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</si>
  <si>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</si>
  <si>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</si>
  <si>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</si>
  <si>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</si>
  <si>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</si>
  <si>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</si>
  <si>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</si>
  <si>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</si>
  <si>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</si>
  <si>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</si>
  <si>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</si>
  <si>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</si>
  <si>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</si>
  <si>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</si>
  <si>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</si>
  <si>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</si>
  <si>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</si>
  <si>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</si>
  <si>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</si>
  <si>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</si>
  <si>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</si>
  <si>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</si>
  <si>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</si>
  <si>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</si>
  <si>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</si>
  <si>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</si>
  <si>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</si>
  <si>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</si>
  <si>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</si>
  <si>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</si>
  <si>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</si>
  <si>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</si>
  <si>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</si>
  <si>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</si>
  <si>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</si>
  <si>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</si>
  <si>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</si>
  <si>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</si>
  <si>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</si>
  <si>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(на 2021 г и плановый период 2022 и 2023годов)</t>
  </si>
  <si>
    <t>23</t>
  </si>
  <si>
    <t>План финансово-хозяйственной деятельности на 2021 год.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</si>
  <si>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</si>
  <si>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</si>
  <si>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</si>
  <si>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</si>
  <si>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</si>
  <si>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</si>
  <si>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</si>
  <si>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</si>
  <si>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</si>
  <si>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</si>
  <si>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285 0702 00000 20000</t>
  </si>
  <si>
    <t>285 0702 00000 20310</t>
  </si>
  <si>
    <t>Начальник отдела образования администрации Омутинского муниципального района</t>
  </si>
  <si>
    <t>Риффель Наталья Викторовна</t>
  </si>
  <si>
    <t>285 0702 00000 00000</t>
  </si>
  <si>
    <t>285 0707 57000 00000</t>
  </si>
  <si>
    <t>285 0707 00000 10000</t>
  </si>
  <si>
    <t>285 0410 50000 00000</t>
  </si>
  <si>
    <t>ноября</t>
  </si>
  <si>
    <t>Заместитель директора</t>
  </si>
  <si>
    <t>О.А.Мельникова</t>
  </si>
  <si>
    <t>№15</t>
  </si>
  <si>
    <t>17</t>
  </si>
  <si>
    <t>декабря</t>
  </si>
  <si>
    <t>17.12.2021</t>
  </si>
  <si>
    <t>Мельникова Ольга Александровна</t>
  </si>
  <si>
    <t>285 0701 30000 00310</t>
  </si>
  <si>
    <t>285 0701 52000 00310</t>
  </si>
  <si>
    <t>заместитель директора</t>
  </si>
  <si>
    <t>323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</si>
</sst>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7" xfId="0" applyNumberFormat="1" applyFont="1" applyFill="1" applyBorder="1" applyAlignment="1">
      <alignment horizontal="left" wrapText="1" indent="3"/>
    </xf>
    <xf numFmtId="49" fontId="1" fillId="34" borderId="32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3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0" fontId="1" fillId="34" borderId="29" xfId="0" applyNumberFormat="1" applyFont="1" applyFill="1" applyBorder="1" applyAlignment="1">
      <alignment horizontal="left" wrapText="1" indent="3"/>
    </xf>
    <xf numFmtId="0" fontId="1" fillId="34" borderId="29" xfId="0" applyNumberFormat="1" applyFont="1" applyFill="1" applyBorder="1" applyAlignment="1">
      <alignment horizontal="left" indent="3"/>
    </xf>
    <xf numFmtId="0" fontId="1" fillId="34" borderId="31" xfId="0" applyNumberFormat="1" applyFont="1" applyFill="1" applyBorder="1" applyAlignment="1">
      <alignment horizontal="left" indent="3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" fontId="1" fillId="34" borderId="42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4" fontId="1" fillId="34" borderId="41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29" xfId="0" applyNumberFormat="1" applyFont="1" applyFill="1" applyBorder="1" applyAlignment="1">
      <alignment horizontal="left" wrapText="1" indent="4"/>
    </xf>
    <xf numFmtId="0" fontId="1" fillId="34" borderId="29" xfId="0" applyNumberFormat="1" applyFont="1" applyFill="1" applyBorder="1" applyAlignment="1">
      <alignment horizontal="left" indent="4"/>
    </xf>
    <xf numFmtId="0" fontId="1" fillId="34" borderId="31" xfId="0" applyNumberFormat="1" applyFont="1" applyFill="1" applyBorder="1" applyAlignment="1">
      <alignment horizontal="left" indent="4"/>
    </xf>
    <xf numFmtId="49" fontId="1" fillId="34" borderId="37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6" fillId="34" borderId="25" xfId="0" applyNumberFormat="1" applyFont="1" applyFill="1" applyBorder="1" applyAlignment="1">
      <alignment horizontal="left"/>
    </xf>
    <xf numFmtId="49" fontId="6" fillId="34" borderId="32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1"/>
    </xf>
    <xf numFmtId="0" fontId="1" fillId="34" borderId="29" xfId="0" applyNumberFormat="1" applyFont="1" applyFill="1" applyBorder="1" applyAlignment="1">
      <alignment horizontal="left" indent="1"/>
    </xf>
    <xf numFmtId="0" fontId="1" fillId="34" borderId="31" xfId="0" applyNumberFormat="1" applyFont="1" applyFill="1" applyBorder="1" applyAlignment="1">
      <alignment horizontal="left" indent="1"/>
    </xf>
    <xf numFmtId="0" fontId="1" fillId="34" borderId="43" xfId="0" applyNumberFormat="1" applyFont="1" applyFill="1" applyBorder="1" applyAlignment="1">
      <alignment horizontal="left" indent="3"/>
    </xf>
    <xf numFmtId="0" fontId="1" fillId="34" borderId="29" xfId="0" applyNumberFormat="1" applyFont="1" applyFill="1" applyBorder="1" applyAlignment="1">
      <alignment horizontal="left" indent="2"/>
    </xf>
    <xf numFmtId="0" fontId="1" fillId="34" borderId="31" xfId="0" applyNumberFormat="1" applyFont="1" applyFill="1" applyBorder="1" applyAlignment="1">
      <alignment horizontal="left" indent="2"/>
    </xf>
    <xf numFmtId="0" fontId="1" fillId="34" borderId="43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4" fontId="1" fillId="34" borderId="49" xfId="0" applyNumberFormat="1" applyFont="1" applyFill="1" applyBorder="1" applyAlignment="1">
      <alignment horizontal="center"/>
    </xf>
    <xf numFmtId="4" fontId="1" fillId="34" borderId="50" xfId="0" applyNumberFormat="1" applyFont="1" applyFill="1" applyBorder="1" applyAlignment="1">
      <alignment horizontal="center"/>
    </xf>
    <xf numFmtId="4" fontId="1" fillId="34" borderId="51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50" xfId="0" applyNumberFormat="1" applyFont="1" applyFill="1" applyBorder="1" applyAlignment="1">
      <alignment horizontal="center"/>
    </xf>
    <xf numFmtId="0" fontId="1" fillId="34" borderId="52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0" xfId="0" applyNumberFormat="1" applyFont="1" applyFill="1" applyBorder="1" applyAlignment="1">
      <alignment horizontal="center"/>
    </xf>
    <xf numFmtId="49" fontId="1" fillId="34" borderId="51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0" fontId="1" fillId="34" borderId="26" xfId="0" applyNumberFormat="1" applyFont="1" applyFill="1" applyBorder="1" applyAlignment="1">
      <alignment horizontal="center"/>
    </xf>
    <xf numFmtId="2" fontId="1" fillId="34" borderId="39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49" fontId="1" fillId="34" borderId="44" xfId="0" applyNumberFormat="1" applyFont="1" applyFill="1" applyBorder="1" applyAlignment="1">
      <alignment horizontal="center" vertical="top"/>
    </xf>
    <xf numFmtId="0" fontId="1" fillId="34" borderId="43" xfId="0" applyNumberFormat="1" applyFont="1" applyFill="1" applyBorder="1" applyAlignment="1">
      <alignment horizontal="left"/>
    </xf>
    <xf numFmtId="0" fontId="1" fillId="34" borderId="44" xfId="0" applyNumberFormat="1" applyFont="1" applyFill="1" applyBorder="1" applyAlignment="1">
      <alignment horizontal="left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top" wrapText="1"/>
    </xf>
    <xf numFmtId="0" fontId="1" fillId="34" borderId="29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0" fontId="1" fillId="34" borderId="42" xfId="0" applyNumberFormat="1" applyFont="1" applyFill="1" applyBorder="1" applyAlignment="1">
      <alignment horizontal="right"/>
    </xf>
    <xf numFmtId="0" fontId="1" fillId="34" borderId="43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54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30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 vertical="center" wrapText="1"/>
    </xf>
    <xf numFmtId="0" fontId="1" fillId="34" borderId="55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54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9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42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29" xfId="0" applyNumberFormat="1" applyFont="1" applyFill="1" applyBorder="1" applyAlignment="1">
      <alignment horizontal="left"/>
    </xf>
    <xf numFmtId="0" fontId="4" fillId="34" borderId="43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9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9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2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 vertical="top"/>
    </xf>
    <xf numFmtId="0" fontId="4" fillId="0" borderId="43" xfId="0" applyNumberFormat="1" applyFont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4"/>
    </xf>
    <xf numFmtId="0" fontId="1" fillId="0" borderId="43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left" indent="4"/>
    </xf>
    <xf numFmtId="49" fontId="1" fillId="0" borderId="4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6"/>
  <sheetViews>
    <sheetView view="pageBreakPreview" zoomScaleSheetLayoutView="100" zoomScalePageLayoutView="0" workbookViewId="0" topLeftCell="A133">
      <selection activeCell="DS164" sqref="DS164:EE164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6" width="2.375" style="1" customWidth="1"/>
    <col min="157" max="157" width="0.12890625" style="1" customWidth="1"/>
    <col min="158" max="158" width="0.875" style="1" hidden="1" customWidth="1"/>
    <col min="159" max="160" width="0" style="1" hidden="1" customWidth="1"/>
    <col min="161" max="161" width="1.37890625" style="1" customWidth="1"/>
    <col min="162" max="162" width="2.75390625" style="17" hidden="1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7" width="10.875" style="1" hidden="1" customWidth="1"/>
    <col min="178" max="185" width="0.875" style="1" hidden="1" customWidth="1"/>
    <col min="186" max="186" width="10.875" style="1" hidden="1" customWidth="1"/>
    <col min="187" max="188" width="0.875" style="1" hidden="1" customWidth="1"/>
    <col min="189" max="189" width="10.00390625" style="1" hidden="1" customWidth="1"/>
    <col min="190" max="190" width="0.12890625" style="1" hidden="1" customWidth="1"/>
    <col min="191" max="199" width="0.875" style="1" hidden="1" customWidth="1"/>
    <col min="200" max="200" width="10.875" style="1" hidden="1" customWidth="1"/>
    <col min="201" max="213" width="0.875" style="1" hidden="1" customWidth="1"/>
    <col min="214" max="214" width="10.875" style="1" hidden="1" customWidth="1"/>
    <col min="215" max="227" width="0.875" style="1" hidden="1" customWidth="1"/>
    <col min="228" max="228" width="10.875" style="1" hidden="1" customWidth="1"/>
    <col min="229" max="232" width="0.875" style="1" hidden="1" customWidth="1"/>
    <col min="233" max="233" width="10.875" style="1" hidden="1" customWidth="1"/>
    <col min="234" max="234" width="0.875" style="1" hidden="1" customWidth="1"/>
    <col min="235" max="248" width="0.875" style="1" customWidth="1"/>
    <col min="249" max="249" width="10.875" style="1" bestFit="1" customWidth="1"/>
    <col min="250" max="16384" width="0.875" style="1" customWidth="1"/>
  </cols>
  <sheetData>
    <row r="1" spans="1:161" s="35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DW1" s="235" t="s">
        <v>24</v>
      </c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</row>
    <row r="2" spans="1:161" s="35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DW2" s="236" t="s">
        <v>323</v>
      </c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</row>
    <row r="3" spans="127:161" s="11" customFormat="1" ht="8.25">
      <c r="DW3" s="230" t="s">
        <v>19</v>
      </c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</row>
    <row r="4" spans="1:161" s="35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DW4" s="236" t="s">
        <v>213</v>
      </c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</row>
    <row r="5" spans="127:161" s="11" customFormat="1" ht="8.25">
      <c r="DW5" s="230" t="s">
        <v>20</v>
      </c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</row>
    <row r="6" spans="1:161" s="35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L6" s="236" t="s">
        <v>324</v>
      </c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</row>
    <row r="7" spans="127:161" s="11" customFormat="1" ht="8.25">
      <c r="DW7" s="230" t="s">
        <v>21</v>
      </c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L7" s="230" t="s">
        <v>22</v>
      </c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</row>
    <row r="8" spans="1:156" s="35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DW8" s="231" t="s">
        <v>23</v>
      </c>
      <c r="DX8" s="231"/>
      <c r="DY8" s="232" t="s">
        <v>195</v>
      </c>
      <c r="DZ8" s="232"/>
      <c r="EA8" s="232"/>
      <c r="EB8" s="233" t="s">
        <v>23</v>
      </c>
      <c r="EC8" s="233"/>
      <c r="EE8" s="232" t="s">
        <v>322</v>
      </c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1">
        <v>20</v>
      </c>
      <c r="EU8" s="231"/>
      <c r="EV8" s="231"/>
      <c r="EW8" s="234" t="s">
        <v>194</v>
      </c>
      <c r="EX8" s="234"/>
      <c r="EY8" s="234"/>
      <c r="EZ8" s="35" t="s">
        <v>5</v>
      </c>
    </row>
    <row r="9" spans="1:41" s="52" customFormat="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42:113" s="15" customFormat="1" ht="12.75">
      <c r="AP10" s="223" t="s">
        <v>303</v>
      </c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5" t="s">
        <v>325</v>
      </c>
      <c r="DG10" s="225"/>
      <c r="DH10" s="225"/>
      <c r="DI10" s="225"/>
    </row>
    <row r="11" spans="46:161" s="15" customFormat="1" ht="12.75">
      <c r="AT11" s="223" t="s">
        <v>301</v>
      </c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ES11" s="226" t="s">
        <v>25</v>
      </c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9"/>
    </row>
    <row r="12" spans="1:161" s="52" customFormat="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ES12" s="227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3"/>
    </row>
    <row r="13" spans="1:161" s="52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BG13" s="228" t="s">
        <v>37</v>
      </c>
      <c r="BH13" s="228"/>
      <c r="BI13" s="228"/>
      <c r="BJ13" s="228"/>
      <c r="BK13" s="67" t="s">
        <v>326</v>
      </c>
      <c r="BL13" s="67"/>
      <c r="BM13" s="67"/>
      <c r="BN13" s="205" t="s">
        <v>23</v>
      </c>
      <c r="BO13" s="205"/>
      <c r="BQ13" s="67" t="s">
        <v>327</v>
      </c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228">
        <v>20</v>
      </c>
      <c r="CG13" s="228"/>
      <c r="CH13" s="228"/>
      <c r="CI13" s="229" t="s">
        <v>194</v>
      </c>
      <c r="CJ13" s="229"/>
      <c r="CK13" s="229"/>
      <c r="CL13" s="52" t="s">
        <v>38</v>
      </c>
      <c r="EF13" s="205" t="s">
        <v>219</v>
      </c>
      <c r="EG13" s="205"/>
      <c r="EH13" s="205"/>
      <c r="EI13" s="205"/>
      <c r="EJ13" s="205"/>
      <c r="EK13" s="205"/>
      <c r="EL13" s="205"/>
      <c r="EM13" s="205"/>
      <c r="EN13" s="205"/>
      <c r="EO13" s="205"/>
      <c r="EP13" s="206"/>
      <c r="EQ13" s="53" t="s">
        <v>26</v>
      </c>
      <c r="ES13" s="64" t="s">
        <v>328</v>
      </c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1" s="52" customFormat="1" ht="19.5" customHeight="1">
      <c r="A14" s="205" t="s">
        <v>29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EE14" s="221" t="s">
        <v>27</v>
      </c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53" t="s">
        <v>27</v>
      </c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22" t="s">
        <v>218</v>
      </c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205" t="s">
        <v>220</v>
      </c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18" t="s">
        <v>28</v>
      </c>
      <c r="ER15" s="17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21" t="s">
        <v>27</v>
      </c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18" t="s">
        <v>27</v>
      </c>
      <c r="ER16" s="17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205" t="s">
        <v>31</v>
      </c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18" t="s">
        <v>31</v>
      </c>
      <c r="ER17" s="17"/>
      <c r="ES17" s="64" t="s">
        <v>221</v>
      </c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222" t="s">
        <v>213</v>
      </c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205" t="s">
        <v>32</v>
      </c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18" t="s">
        <v>32</v>
      </c>
      <c r="ER18" s="17"/>
      <c r="ES18" s="64" t="s">
        <v>222</v>
      </c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05" t="s">
        <v>33</v>
      </c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18" t="s">
        <v>33</v>
      </c>
      <c r="ER19" s="17"/>
      <c r="ES19" s="64" t="s">
        <v>34</v>
      </c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207" t="s">
        <v>39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208" t="s">
        <v>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9"/>
      <c r="BX23" s="193" t="s">
        <v>1</v>
      </c>
      <c r="BY23" s="194"/>
      <c r="BZ23" s="194"/>
      <c r="CA23" s="194"/>
      <c r="CB23" s="194"/>
      <c r="CC23" s="194"/>
      <c r="CD23" s="194"/>
      <c r="CE23" s="214"/>
      <c r="CF23" s="193" t="s">
        <v>2</v>
      </c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214"/>
      <c r="CS23" s="193" t="s">
        <v>3</v>
      </c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214"/>
      <c r="DF23" s="219" t="s">
        <v>10</v>
      </c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</row>
    <row r="24" spans="1:161" ht="11.2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1"/>
      <c r="BX24" s="215"/>
      <c r="BY24" s="216"/>
      <c r="BZ24" s="216"/>
      <c r="CA24" s="216"/>
      <c r="CB24" s="216"/>
      <c r="CC24" s="216"/>
      <c r="CD24" s="216"/>
      <c r="CE24" s="217"/>
      <c r="CF24" s="215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7"/>
      <c r="CS24" s="215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7"/>
      <c r="DF24" s="202" t="s">
        <v>4</v>
      </c>
      <c r="DG24" s="203"/>
      <c r="DH24" s="203"/>
      <c r="DI24" s="203"/>
      <c r="DJ24" s="203"/>
      <c r="DK24" s="203"/>
      <c r="DL24" s="204" t="s">
        <v>194</v>
      </c>
      <c r="DM24" s="204"/>
      <c r="DN24" s="204"/>
      <c r="DO24" s="191" t="s">
        <v>5</v>
      </c>
      <c r="DP24" s="191"/>
      <c r="DQ24" s="191"/>
      <c r="DR24" s="192"/>
      <c r="DS24" s="202" t="s">
        <v>4</v>
      </c>
      <c r="DT24" s="203"/>
      <c r="DU24" s="203"/>
      <c r="DV24" s="203"/>
      <c r="DW24" s="203"/>
      <c r="DX24" s="203"/>
      <c r="DY24" s="204" t="s">
        <v>195</v>
      </c>
      <c r="DZ24" s="204"/>
      <c r="EA24" s="204"/>
      <c r="EB24" s="191" t="s">
        <v>5</v>
      </c>
      <c r="EC24" s="191"/>
      <c r="ED24" s="191"/>
      <c r="EE24" s="192"/>
      <c r="EF24" s="202" t="s">
        <v>4</v>
      </c>
      <c r="EG24" s="203"/>
      <c r="EH24" s="203"/>
      <c r="EI24" s="203"/>
      <c r="EJ24" s="203"/>
      <c r="EK24" s="203"/>
      <c r="EL24" s="204" t="s">
        <v>302</v>
      </c>
      <c r="EM24" s="204"/>
      <c r="EN24" s="204"/>
      <c r="EO24" s="191" t="s">
        <v>5</v>
      </c>
      <c r="EP24" s="191"/>
      <c r="EQ24" s="191"/>
      <c r="ER24" s="192"/>
      <c r="ES24" s="193" t="s">
        <v>9</v>
      </c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</row>
    <row r="25" spans="1:161" ht="39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3"/>
      <c r="BX25" s="195"/>
      <c r="BY25" s="196"/>
      <c r="BZ25" s="196"/>
      <c r="CA25" s="196"/>
      <c r="CB25" s="196"/>
      <c r="CC25" s="196"/>
      <c r="CD25" s="196"/>
      <c r="CE25" s="218"/>
      <c r="CF25" s="195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218"/>
      <c r="CS25" s="195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218"/>
      <c r="DF25" s="197" t="s">
        <v>6</v>
      </c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9"/>
      <c r="DS25" s="197" t="s">
        <v>7</v>
      </c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9"/>
      <c r="EF25" s="197" t="s">
        <v>8</v>
      </c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9"/>
      <c r="ES25" s="195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</row>
    <row r="26" spans="1:161" ht="9" customHeight="1" thickBot="1">
      <c r="A26" s="200" t="s">
        <v>11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1"/>
      <c r="BX26" s="188" t="s">
        <v>12</v>
      </c>
      <c r="BY26" s="189"/>
      <c r="BZ26" s="189"/>
      <c r="CA26" s="189"/>
      <c r="CB26" s="189"/>
      <c r="CC26" s="189"/>
      <c r="CD26" s="189"/>
      <c r="CE26" s="190"/>
      <c r="CF26" s="188" t="s">
        <v>13</v>
      </c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90"/>
      <c r="CS26" s="188" t="s">
        <v>14</v>
      </c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90"/>
      <c r="DF26" s="188" t="s">
        <v>15</v>
      </c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90"/>
      <c r="DS26" s="188" t="s">
        <v>16</v>
      </c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90"/>
      <c r="EF26" s="188" t="s">
        <v>17</v>
      </c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90"/>
      <c r="ES26" s="188" t="s">
        <v>18</v>
      </c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</row>
    <row r="27" spans="1:161" ht="12.75" customHeight="1" thickBot="1">
      <c r="A27" s="183" t="s">
        <v>40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29" t="s">
        <v>41</v>
      </c>
      <c r="BY27" s="121"/>
      <c r="BZ27" s="121"/>
      <c r="CA27" s="121"/>
      <c r="CB27" s="121"/>
      <c r="CC27" s="121"/>
      <c r="CD27" s="121"/>
      <c r="CE27" s="122"/>
      <c r="CF27" s="120" t="s">
        <v>42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2"/>
      <c r="CS27" s="120" t="s">
        <v>204</v>
      </c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2"/>
      <c r="DF27" s="185">
        <f>SUM(DF28:DR36)</f>
        <v>5605625.319999999</v>
      </c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82"/>
      <c r="DS27" s="133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82"/>
      <c r="EF27" s="133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82"/>
      <c r="ES27" s="133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5"/>
    </row>
    <row r="28" spans="1:161" ht="12.75" customHeight="1" thickBot="1">
      <c r="A28" s="183" t="s">
        <v>40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29" t="s">
        <v>41</v>
      </c>
      <c r="BY28" s="121"/>
      <c r="BZ28" s="121"/>
      <c r="CA28" s="121"/>
      <c r="CB28" s="121"/>
      <c r="CC28" s="121"/>
      <c r="CD28" s="121"/>
      <c r="CE28" s="122"/>
      <c r="CF28" s="120" t="s">
        <v>42</v>
      </c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2"/>
      <c r="CS28" s="120" t="s">
        <v>215</v>
      </c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2"/>
      <c r="DF28" s="133">
        <v>1805.15</v>
      </c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82"/>
      <c r="DS28" s="133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82"/>
      <c r="EF28" s="133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82"/>
      <c r="ES28" s="133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5"/>
    </row>
    <row r="29" spans="1:161" ht="12.75" customHeight="1" thickBot="1">
      <c r="A29" s="183" t="s">
        <v>40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29" t="s">
        <v>41</v>
      </c>
      <c r="BY29" s="121"/>
      <c r="BZ29" s="121"/>
      <c r="CA29" s="121"/>
      <c r="CB29" s="121"/>
      <c r="CC29" s="121"/>
      <c r="CD29" s="121"/>
      <c r="CE29" s="122"/>
      <c r="CF29" s="120" t="s">
        <v>42</v>
      </c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2"/>
      <c r="CS29" s="120" t="s">
        <v>216</v>
      </c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2"/>
      <c r="DF29" s="133">
        <v>139142.93</v>
      </c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82"/>
      <c r="DS29" s="133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82"/>
      <c r="EF29" s="133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82"/>
      <c r="ES29" s="133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5"/>
    </row>
    <row r="30" spans="1:161" ht="12.75" customHeight="1" thickBot="1">
      <c r="A30" s="183" t="s">
        <v>40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29" t="s">
        <v>41</v>
      </c>
      <c r="BY30" s="121"/>
      <c r="BZ30" s="121"/>
      <c r="CA30" s="121"/>
      <c r="CB30" s="121"/>
      <c r="CC30" s="121"/>
      <c r="CD30" s="121"/>
      <c r="CE30" s="122"/>
      <c r="CF30" s="120" t="s">
        <v>42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2"/>
      <c r="CS30" s="120" t="s">
        <v>217</v>
      </c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2"/>
      <c r="DF30" s="133">
        <v>90182.45</v>
      </c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82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82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82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</row>
    <row r="31" spans="1:161" ht="12.75" customHeight="1" thickBot="1">
      <c r="A31" s="183" t="s">
        <v>40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29" t="s">
        <v>41</v>
      </c>
      <c r="BY31" s="121"/>
      <c r="BZ31" s="121"/>
      <c r="CA31" s="121"/>
      <c r="CB31" s="121"/>
      <c r="CC31" s="121"/>
      <c r="CD31" s="121"/>
      <c r="CE31" s="122"/>
      <c r="CF31" s="120" t="s">
        <v>42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2"/>
      <c r="CS31" s="120" t="s">
        <v>197</v>
      </c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2"/>
      <c r="DF31" s="133">
        <v>3495.82</v>
      </c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82"/>
      <c r="DS31" s="133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82"/>
      <c r="EF31" s="133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82"/>
      <c r="ES31" s="133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5"/>
    </row>
    <row r="32" spans="1:161" ht="12.75" customHeight="1" thickBot="1">
      <c r="A32" s="183" t="s">
        <v>40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29" t="s">
        <v>41</v>
      </c>
      <c r="BY32" s="121"/>
      <c r="BZ32" s="121"/>
      <c r="CA32" s="121"/>
      <c r="CB32" s="121"/>
      <c r="CC32" s="121"/>
      <c r="CD32" s="121"/>
      <c r="CE32" s="122"/>
      <c r="CF32" s="120" t="s">
        <v>42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2"/>
      <c r="CS32" s="120" t="s">
        <v>196</v>
      </c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2"/>
      <c r="DF32" s="133">
        <v>268799.85</v>
      </c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82"/>
      <c r="DS32" s="133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82"/>
      <c r="EF32" s="133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82"/>
      <c r="ES32" s="133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3" spans="1:161" ht="12.75" customHeight="1" thickBot="1">
      <c r="A33" s="183" t="s">
        <v>40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29" t="s">
        <v>41</v>
      </c>
      <c r="BY33" s="121"/>
      <c r="BZ33" s="121"/>
      <c r="CA33" s="121"/>
      <c r="CB33" s="121"/>
      <c r="CC33" s="121"/>
      <c r="CD33" s="121"/>
      <c r="CE33" s="122"/>
      <c r="CF33" s="120" t="s">
        <v>42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2"/>
      <c r="CS33" s="120" t="s">
        <v>199</v>
      </c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2"/>
      <c r="DF33" s="133">
        <v>2443092.06</v>
      </c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82"/>
      <c r="DS33" s="133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82"/>
      <c r="EF33" s="133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82"/>
      <c r="ES33" s="133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5"/>
    </row>
    <row r="34" spans="1:161" ht="12.75" customHeight="1" thickBot="1">
      <c r="A34" s="183" t="s">
        <v>40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29" t="s">
        <v>41</v>
      </c>
      <c r="BY34" s="121"/>
      <c r="BZ34" s="121"/>
      <c r="CA34" s="121"/>
      <c r="CB34" s="121"/>
      <c r="CC34" s="121"/>
      <c r="CD34" s="121"/>
      <c r="CE34" s="122"/>
      <c r="CF34" s="120" t="s">
        <v>42</v>
      </c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2"/>
      <c r="CS34" s="120" t="s">
        <v>200</v>
      </c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2"/>
      <c r="DF34" s="133">
        <v>1329004.18</v>
      </c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82"/>
      <c r="DS34" s="133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82"/>
      <c r="EF34" s="133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82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2" ht="12.75" customHeight="1" thickBot="1">
      <c r="A35" s="183" t="s">
        <v>40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29" t="s">
        <v>41</v>
      </c>
      <c r="BY35" s="121"/>
      <c r="BZ35" s="121"/>
      <c r="CA35" s="121"/>
      <c r="CB35" s="121"/>
      <c r="CC35" s="121"/>
      <c r="CD35" s="121"/>
      <c r="CE35" s="122"/>
      <c r="CF35" s="120" t="s">
        <v>42</v>
      </c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2"/>
      <c r="CS35" s="120" t="s">
        <v>202</v>
      </c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2"/>
      <c r="DF35" s="133">
        <v>776758.26</v>
      </c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82"/>
      <c r="DS35" s="133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82"/>
      <c r="EF35" s="133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82"/>
      <c r="ES35" s="133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5"/>
      <c r="FF35" s="46"/>
    </row>
    <row r="36" spans="1:161" ht="12.75" customHeight="1" thickBot="1">
      <c r="A36" s="183" t="s">
        <v>40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29" t="s">
        <v>41</v>
      </c>
      <c r="BY36" s="121"/>
      <c r="BZ36" s="121"/>
      <c r="CA36" s="121"/>
      <c r="CB36" s="121"/>
      <c r="CC36" s="121"/>
      <c r="CD36" s="121"/>
      <c r="CE36" s="122"/>
      <c r="CF36" s="120" t="s">
        <v>42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2"/>
      <c r="CS36" s="120" t="s">
        <v>203</v>
      </c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2"/>
      <c r="DF36" s="185">
        <v>553344.62</v>
      </c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7"/>
      <c r="DS36" s="133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82"/>
      <c r="EF36" s="133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82"/>
      <c r="ES36" s="133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5"/>
    </row>
    <row r="37" spans="1:161" ht="12.75" customHeight="1">
      <c r="A37" s="183" t="s">
        <v>40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29" t="s">
        <v>41</v>
      </c>
      <c r="BY37" s="121"/>
      <c r="BZ37" s="121"/>
      <c r="CA37" s="121"/>
      <c r="CB37" s="121"/>
      <c r="CC37" s="121"/>
      <c r="CD37" s="121"/>
      <c r="CE37" s="122"/>
      <c r="CF37" s="120" t="s">
        <v>42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2"/>
      <c r="CS37" s="120" t="s">
        <v>42</v>
      </c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2"/>
      <c r="DF37" s="133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82"/>
      <c r="DS37" s="133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82"/>
      <c r="EF37" s="133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82"/>
      <c r="ES37" s="133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5"/>
    </row>
    <row r="38" spans="1:161" ht="12.75" customHeight="1" thickBot="1">
      <c r="A38" s="183" t="s">
        <v>43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80" t="s">
        <v>44</v>
      </c>
      <c r="BY38" s="70"/>
      <c r="BZ38" s="70"/>
      <c r="CA38" s="70"/>
      <c r="CB38" s="70"/>
      <c r="CC38" s="70"/>
      <c r="CD38" s="70"/>
      <c r="CE38" s="71"/>
      <c r="CF38" s="69" t="s">
        <v>42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1"/>
      <c r="CS38" s="69" t="s">
        <v>42</v>
      </c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1"/>
      <c r="DF38" s="60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184"/>
      <c r="DS38" s="60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184"/>
      <c r="EF38" s="60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184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2"/>
    </row>
    <row r="39" spans="1:161" ht="11.25">
      <c r="A39" s="151" t="s">
        <v>45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2" t="s">
        <v>46</v>
      </c>
      <c r="BY39" s="153"/>
      <c r="BZ39" s="153"/>
      <c r="CA39" s="153"/>
      <c r="CB39" s="153"/>
      <c r="CC39" s="153"/>
      <c r="CD39" s="153"/>
      <c r="CE39" s="154"/>
      <c r="CF39" s="155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4"/>
      <c r="CS39" s="120" t="s">
        <v>204</v>
      </c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2"/>
      <c r="DF39" s="57">
        <f>DF40+DF43+DF63+DF70+DF79</f>
        <v>114052817.83999999</v>
      </c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9"/>
      <c r="DS39" s="57">
        <f>DS40+DS43+DS63+DS70</f>
        <v>106971243.02000001</v>
      </c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9"/>
      <c r="EF39" s="57">
        <f>EF40+EF43+EF63+EF70</f>
        <v>107226398.72</v>
      </c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9"/>
      <c r="ES39" s="60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2"/>
    </row>
    <row r="40" spans="1:161" ht="22.5" customHeight="1">
      <c r="A40" s="140" t="s">
        <v>47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80" t="s">
        <v>48</v>
      </c>
      <c r="BY40" s="70"/>
      <c r="BZ40" s="70"/>
      <c r="CA40" s="70"/>
      <c r="CB40" s="70"/>
      <c r="CC40" s="70"/>
      <c r="CD40" s="70"/>
      <c r="CE40" s="71"/>
      <c r="CF40" s="69" t="s">
        <v>49</v>
      </c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1"/>
      <c r="CS40" s="69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1"/>
      <c r="DF40" s="57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9"/>
      <c r="DS40" s="57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9"/>
      <c r="EF40" s="57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9"/>
      <c r="ES40" s="60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2"/>
    </row>
    <row r="41" spans="1:161" ht="9.75" customHeight="1" thickBot="1">
      <c r="A41" s="165" t="s">
        <v>50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36" t="s">
        <v>51</v>
      </c>
      <c r="BY41" s="137"/>
      <c r="BZ41" s="137"/>
      <c r="CA41" s="137"/>
      <c r="CB41" s="137"/>
      <c r="CC41" s="137"/>
      <c r="CD41" s="137"/>
      <c r="CE41" s="138"/>
      <c r="CF41" s="139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8"/>
      <c r="CS41" s="139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8"/>
      <c r="DF41" s="123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5"/>
      <c r="DS41" s="123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5"/>
      <c r="EF41" s="123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5"/>
      <c r="ES41" s="126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8"/>
    </row>
    <row r="42" spans="1:161" ht="12" hidden="1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4"/>
      <c r="BX42" s="178"/>
      <c r="BY42" s="179"/>
      <c r="BZ42" s="179"/>
      <c r="CA42" s="179"/>
      <c r="CB42" s="179"/>
      <c r="CC42" s="179"/>
      <c r="CD42" s="179"/>
      <c r="CE42" s="180"/>
      <c r="CF42" s="181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80"/>
      <c r="CS42" s="181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80"/>
      <c r="DF42" s="169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1"/>
      <c r="DS42" s="169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1"/>
      <c r="EF42" s="169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1"/>
      <c r="ES42" s="172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4"/>
    </row>
    <row r="43" spans="1:161" ht="15.75" customHeight="1">
      <c r="A43" s="159" t="s">
        <v>52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1"/>
      <c r="BX43" s="129" t="s">
        <v>53</v>
      </c>
      <c r="BY43" s="121"/>
      <c r="BZ43" s="121"/>
      <c r="CA43" s="121"/>
      <c r="CB43" s="121"/>
      <c r="CC43" s="121"/>
      <c r="CD43" s="121"/>
      <c r="CE43" s="122"/>
      <c r="CF43" s="120" t="s">
        <v>54</v>
      </c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2"/>
      <c r="CS43" s="120" t="s">
        <v>204</v>
      </c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2"/>
      <c r="DF43" s="175">
        <f>SUM(DF44:DR59)</f>
        <v>104173806.83</v>
      </c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30">
        <f>SUM(DS44:EE58)</f>
        <v>102444443.02000001</v>
      </c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2"/>
      <c r="EF43" s="130">
        <f>SUM(EF44:ER58)</f>
        <v>102699598.72</v>
      </c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2"/>
      <c r="ES43" s="133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5"/>
    </row>
    <row r="44" spans="1:176" ht="33.75" customHeight="1">
      <c r="A44" s="78" t="s">
        <v>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0" t="s">
        <v>56</v>
      </c>
      <c r="BY44" s="70"/>
      <c r="BZ44" s="70"/>
      <c r="CA44" s="70"/>
      <c r="CB44" s="70"/>
      <c r="CC44" s="70"/>
      <c r="CD44" s="70"/>
      <c r="CE44" s="71"/>
      <c r="CF44" s="69" t="s">
        <v>54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1"/>
      <c r="CS44" s="69" t="s">
        <v>197</v>
      </c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1"/>
      <c r="DF44" s="57">
        <f>1842960</f>
        <v>1842960</v>
      </c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9"/>
      <c r="DS44" s="57">
        <v>1870529</v>
      </c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9"/>
      <c r="EF44" s="57">
        <v>1870529</v>
      </c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9"/>
      <c r="ES44" s="60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2"/>
      <c r="FT44" s="7"/>
    </row>
    <row r="45" spans="1:176" ht="26.25" customHeight="1">
      <c r="A45" s="78" t="s">
        <v>192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9"/>
      <c r="BX45" s="80" t="s">
        <v>56</v>
      </c>
      <c r="BY45" s="70"/>
      <c r="BZ45" s="70"/>
      <c r="CA45" s="70"/>
      <c r="CB45" s="70"/>
      <c r="CC45" s="70"/>
      <c r="CD45" s="70"/>
      <c r="CE45" s="71"/>
      <c r="CF45" s="69" t="s">
        <v>54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1"/>
      <c r="CS45" s="69" t="s">
        <v>198</v>
      </c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1"/>
      <c r="DF45" s="57">
        <v>1277300</v>
      </c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9"/>
      <c r="DS45" s="57">
        <v>1327300</v>
      </c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9"/>
      <c r="EF45" s="57">
        <v>1377300</v>
      </c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9"/>
      <c r="ES45" s="60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2"/>
      <c r="FT45" s="7"/>
    </row>
    <row r="46" spans="1:176" ht="26.25" customHeight="1">
      <c r="A46" s="78" t="s">
        <v>192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9"/>
      <c r="BX46" s="80" t="s">
        <v>56</v>
      </c>
      <c r="BY46" s="70"/>
      <c r="BZ46" s="70"/>
      <c r="CA46" s="70"/>
      <c r="CB46" s="70"/>
      <c r="CC46" s="70"/>
      <c r="CD46" s="70"/>
      <c r="CE46" s="71"/>
      <c r="CF46" s="69" t="s">
        <v>54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1"/>
      <c r="CS46" s="69" t="s">
        <v>196</v>
      </c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1"/>
      <c r="DF46" s="57">
        <f>2586424+16238+61223</f>
        <v>2663885</v>
      </c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9"/>
      <c r="DS46" s="57">
        <v>2676190.42</v>
      </c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9"/>
      <c r="EF46" s="57">
        <v>2676190.42</v>
      </c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60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  <c r="FT46" s="7"/>
    </row>
    <row r="47" spans="1:176" ht="32.25" customHeight="1">
      <c r="A47" s="78" t="s">
        <v>193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80" t="s">
        <v>56</v>
      </c>
      <c r="BY47" s="70"/>
      <c r="BZ47" s="70"/>
      <c r="CA47" s="70"/>
      <c r="CB47" s="70"/>
      <c r="CC47" s="70"/>
      <c r="CD47" s="70"/>
      <c r="CE47" s="71"/>
      <c r="CF47" s="69" t="s">
        <v>54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1"/>
      <c r="CS47" s="69" t="s">
        <v>199</v>
      </c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1"/>
      <c r="DF47" s="57">
        <f>60828311.4+407921+1710754</f>
        <v>62946986.4</v>
      </c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9"/>
      <c r="DS47" s="57">
        <v>62375775</v>
      </c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9"/>
      <c r="EF47" s="57">
        <v>62237507.7</v>
      </c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9"/>
      <c r="ES47" s="60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2"/>
      <c r="FT47" s="7"/>
    </row>
    <row r="48" spans="1:161" ht="33.75" customHeight="1">
      <c r="A48" s="78" t="s">
        <v>193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80" t="s">
        <v>56</v>
      </c>
      <c r="BY48" s="70"/>
      <c r="BZ48" s="70"/>
      <c r="CA48" s="70"/>
      <c r="CB48" s="70"/>
      <c r="CC48" s="70"/>
      <c r="CD48" s="70"/>
      <c r="CE48" s="71"/>
      <c r="CF48" s="69" t="s">
        <v>54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1"/>
      <c r="CS48" s="69" t="s">
        <v>200</v>
      </c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1"/>
      <c r="DF48" s="57">
        <v>24839117.6</v>
      </c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9"/>
      <c r="DS48" s="57">
        <v>25439117.6</v>
      </c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9"/>
      <c r="EF48" s="57">
        <v>25799117.6</v>
      </c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57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2"/>
    </row>
    <row r="49" spans="1:161" ht="35.25" customHeight="1">
      <c r="A49" s="166" t="s">
        <v>193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8"/>
      <c r="BX49" s="80" t="s">
        <v>56</v>
      </c>
      <c r="BY49" s="70"/>
      <c r="BZ49" s="70"/>
      <c r="CA49" s="70"/>
      <c r="CB49" s="70"/>
      <c r="CC49" s="70"/>
      <c r="CD49" s="70"/>
      <c r="CE49" s="71"/>
      <c r="CF49" s="69" t="s">
        <v>54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1"/>
      <c r="CS49" s="69" t="s">
        <v>201</v>
      </c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1"/>
      <c r="DF49" s="57">
        <v>881816</v>
      </c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9"/>
      <c r="DS49" s="57">
        <v>881800</v>
      </c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9"/>
      <c r="EF49" s="57">
        <v>881800</v>
      </c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9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2"/>
    </row>
    <row r="50" spans="1:214" ht="33.75" customHeight="1">
      <c r="A50" s="78" t="s">
        <v>193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0" t="s">
        <v>56</v>
      </c>
      <c r="BY50" s="70"/>
      <c r="BZ50" s="70"/>
      <c r="CA50" s="70"/>
      <c r="CB50" s="70"/>
      <c r="CC50" s="70"/>
      <c r="CD50" s="70"/>
      <c r="CE50" s="71"/>
      <c r="CF50" s="69" t="s">
        <v>54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1"/>
      <c r="CS50" s="69" t="s">
        <v>202</v>
      </c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1"/>
      <c r="DF50" s="57">
        <f>4474336-4148</f>
        <v>4470188</v>
      </c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9"/>
      <c r="DS50" s="57">
        <v>4447800</v>
      </c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9"/>
      <c r="EF50" s="57">
        <v>4431223</v>
      </c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9"/>
      <c r="ES50" s="60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2"/>
      <c r="HF50" s="7"/>
    </row>
    <row r="51" spans="1:162" ht="33.75" customHeight="1">
      <c r="A51" s="78" t="s">
        <v>193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0" t="s">
        <v>56</v>
      </c>
      <c r="BY51" s="70"/>
      <c r="BZ51" s="70"/>
      <c r="CA51" s="70"/>
      <c r="CB51" s="70"/>
      <c r="CC51" s="70"/>
      <c r="CD51" s="70"/>
      <c r="CE51" s="71"/>
      <c r="CF51" s="69" t="s">
        <v>54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1"/>
      <c r="CS51" s="69" t="s">
        <v>203</v>
      </c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1"/>
      <c r="DF51" s="57">
        <v>2897000</v>
      </c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9"/>
      <c r="DS51" s="57">
        <v>2897000</v>
      </c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9"/>
      <c r="EF51" s="57">
        <v>2897000</v>
      </c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9"/>
      <c r="ES51" s="60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2"/>
      <c r="FF51" s="51"/>
    </row>
    <row r="52" spans="1:161" ht="33.75" customHeight="1">
      <c r="A52" s="78" t="s">
        <v>193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0" t="s">
        <v>56</v>
      </c>
      <c r="BY52" s="70"/>
      <c r="BZ52" s="70"/>
      <c r="CA52" s="70"/>
      <c r="CB52" s="70"/>
      <c r="CC52" s="70"/>
      <c r="CD52" s="70"/>
      <c r="CE52" s="71"/>
      <c r="CF52" s="69" t="s">
        <v>54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1"/>
      <c r="CS52" s="69" t="s">
        <v>319</v>
      </c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1"/>
      <c r="DF52" s="57">
        <v>1002847.5</v>
      </c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9"/>
      <c r="DS52" s="57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9"/>
      <c r="EF52" s="57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9"/>
      <c r="ES52" s="60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2"/>
    </row>
    <row r="53" spans="1:214" ht="19.5" customHeight="1">
      <c r="A53" s="78" t="s">
        <v>304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80" t="s">
        <v>305</v>
      </c>
      <c r="BY53" s="70"/>
      <c r="BZ53" s="70"/>
      <c r="CA53" s="70"/>
      <c r="CB53" s="70"/>
      <c r="CC53" s="70"/>
      <c r="CD53" s="70"/>
      <c r="CE53" s="71"/>
      <c r="CF53" s="69" t="s">
        <v>54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1"/>
      <c r="CS53" s="69" t="s">
        <v>216</v>
      </c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1"/>
      <c r="DF53" s="57">
        <v>491131.08</v>
      </c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9"/>
      <c r="DS53" s="57">
        <v>491131</v>
      </c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9"/>
      <c r="EF53" s="57">
        <v>491131</v>
      </c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9"/>
      <c r="ES53" s="60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2"/>
      <c r="FF53" s="33"/>
      <c r="FK53" s="7"/>
      <c r="FU53" s="7"/>
      <c r="HF53" s="34"/>
    </row>
    <row r="54" spans="1:177" ht="18.75" customHeight="1">
      <c r="A54" s="78" t="s">
        <v>304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9"/>
      <c r="BX54" s="80" t="s">
        <v>305</v>
      </c>
      <c r="BY54" s="70"/>
      <c r="BZ54" s="70"/>
      <c r="CA54" s="70"/>
      <c r="CB54" s="70"/>
      <c r="CC54" s="70"/>
      <c r="CD54" s="70"/>
      <c r="CE54" s="71"/>
      <c r="CF54" s="69" t="s">
        <v>54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1"/>
      <c r="CS54" s="69" t="s">
        <v>215</v>
      </c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1"/>
      <c r="DF54" s="57">
        <v>37800</v>
      </c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9"/>
      <c r="DS54" s="57">
        <v>37800</v>
      </c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9"/>
      <c r="EF54" s="57">
        <v>37800</v>
      </c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9"/>
      <c r="ES54" s="60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2"/>
      <c r="FF54" s="47"/>
      <c r="FU54" s="7"/>
    </row>
    <row r="55" spans="1:177" ht="18.75" customHeight="1">
      <c r="A55" s="78" t="s">
        <v>304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9"/>
      <c r="BX55" s="80" t="s">
        <v>305</v>
      </c>
      <c r="BY55" s="70"/>
      <c r="BZ55" s="70"/>
      <c r="CA55" s="70"/>
      <c r="CB55" s="70"/>
      <c r="CC55" s="70"/>
      <c r="CD55" s="70"/>
      <c r="CE55" s="71"/>
      <c r="CF55" s="69" t="s">
        <v>54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1"/>
      <c r="CS55" s="69" t="s">
        <v>318</v>
      </c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1"/>
      <c r="DF55" s="57">
        <v>96000</v>
      </c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9"/>
      <c r="DS55" s="57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9"/>
      <c r="EF55" s="57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9"/>
      <c r="ES55" s="60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2"/>
      <c r="FF55" s="50"/>
      <c r="FU55" s="7"/>
    </row>
    <row r="56" spans="1:177" ht="18.75" customHeight="1">
      <c r="A56" s="78" t="s">
        <v>304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9"/>
      <c r="BX56" s="80" t="s">
        <v>305</v>
      </c>
      <c r="BY56" s="70"/>
      <c r="BZ56" s="70"/>
      <c r="CA56" s="70"/>
      <c r="CB56" s="70"/>
      <c r="CC56" s="70"/>
      <c r="CD56" s="70"/>
      <c r="CE56" s="71"/>
      <c r="CF56" s="69" t="s">
        <v>54</v>
      </c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1"/>
      <c r="CS56" s="69" t="s">
        <v>217</v>
      </c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1"/>
      <c r="DF56" s="57">
        <v>100000</v>
      </c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9"/>
      <c r="DS56" s="57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9"/>
      <c r="EF56" s="57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9"/>
      <c r="ES56" s="60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2"/>
      <c r="FF56" s="49"/>
      <c r="FU56" s="7"/>
    </row>
    <row r="57" spans="1:177" ht="18.75" customHeight="1">
      <c r="A57" s="78" t="s">
        <v>304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9"/>
      <c r="BX57" s="80" t="s">
        <v>305</v>
      </c>
      <c r="BY57" s="70"/>
      <c r="BZ57" s="70"/>
      <c r="CA57" s="70"/>
      <c r="CB57" s="70"/>
      <c r="CC57" s="70"/>
      <c r="CD57" s="70"/>
      <c r="CE57" s="71"/>
      <c r="CF57" s="69" t="s">
        <v>54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1"/>
      <c r="CS57" s="69" t="s">
        <v>314</v>
      </c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1"/>
      <c r="DF57" s="57">
        <f>151480+41311.38+686.37+86560</f>
        <v>280037.75</v>
      </c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9"/>
      <c r="DS57" s="57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9"/>
      <c r="EF57" s="57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9"/>
      <c r="ES57" s="60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2"/>
      <c r="FF57" s="51"/>
      <c r="FU57" s="7"/>
    </row>
    <row r="58" spans="1:177" ht="18.75" customHeight="1">
      <c r="A58" s="78" t="s">
        <v>304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9"/>
      <c r="BX58" s="80" t="s">
        <v>305</v>
      </c>
      <c r="BY58" s="70"/>
      <c r="BZ58" s="70"/>
      <c r="CA58" s="70"/>
      <c r="CB58" s="70"/>
      <c r="CC58" s="70"/>
      <c r="CD58" s="70"/>
      <c r="CE58" s="71"/>
      <c r="CF58" s="69" t="s">
        <v>54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1"/>
      <c r="CS58" s="69" t="s">
        <v>320</v>
      </c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1"/>
      <c r="DF58" s="57">
        <v>60412.5</v>
      </c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9"/>
      <c r="DS58" s="57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9"/>
      <c r="EF58" s="57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9"/>
      <c r="ES58" s="60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2"/>
      <c r="FF58" s="33"/>
      <c r="FU58" s="7"/>
    </row>
    <row r="59" spans="1:177" ht="18.75" customHeight="1">
      <c r="A59" s="78" t="s">
        <v>304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9"/>
      <c r="BX59" s="80" t="s">
        <v>305</v>
      </c>
      <c r="BY59" s="70"/>
      <c r="BZ59" s="70"/>
      <c r="CA59" s="70"/>
      <c r="CB59" s="70"/>
      <c r="CC59" s="70"/>
      <c r="CD59" s="70"/>
      <c r="CE59" s="71"/>
      <c r="CF59" s="69" t="s">
        <v>63</v>
      </c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1"/>
      <c r="CS59" s="69" t="s">
        <v>314</v>
      </c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1"/>
      <c r="DF59" s="57">
        <v>286325</v>
      </c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9"/>
      <c r="DS59" s="57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9"/>
      <c r="EF59" s="57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9"/>
      <c r="ES59" s="60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2"/>
      <c r="FF59" s="52"/>
      <c r="FU59" s="7"/>
    </row>
    <row r="60" spans="1:161" ht="10.5" customHeight="1">
      <c r="A60" s="159" t="s">
        <v>57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1"/>
      <c r="BX60" s="80" t="s">
        <v>58</v>
      </c>
      <c r="BY60" s="70"/>
      <c r="BZ60" s="70"/>
      <c r="CA60" s="70"/>
      <c r="CB60" s="70"/>
      <c r="CC60" s="70"/>
      <c r="CD60" s="70"/>
      <c r="CE60" s="71"/>
      <c r="CF60" s="69" t="s">
        <v>59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1"/>
      <c r="CS60" s="69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1"/>
      <c r="DF60" s="57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9"/>
      <c r="DS60" s="57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9"/>
      <c r="EF60" s="57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9"/>
      <c r="ES60" s="60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2"/>
    </row>
    <row r="61" spans="1:161" ht="9" customHeight="1" thickBot="1">
      <c r="A61" s="165" t="s">
        <v>50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36" t="s">
        <v>60</v>
      </c>
      <c r="BY61" s="137"/>
      <c r="BZ61" s="137"/>
      <c r="CA61" s="137"/>
      <c r="CB61" s="137"/>
      <c r="CC61" s="137"/>
      <c r="CD61" s="137"/>
      <c r="CE61" s="138"/>
      <c r="CF61" s="139" t="s">
        <v>59</v>
      </c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8"/>
      <c r="CS61" s="139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8"/>
      <c r="DF61" s="123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5"/>
      <c r="DS61" s="123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5"/>
      <c r="EF61" s="123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5"/>
      <c r="ES61" s="126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8"/>
    </row>
    <row r="62" spans="1:161" ht="8.25" customHeight="1" hidden="1" thickBo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4"/>
      <c r="BX62" s="119"/>
      <c r="BY62" s="67"/>
      <c r="BZ62" s="67"/>
      <c r="CA62" s="67"/>
      <c r="CB62" s="67"/>
      <c r="CC62" s="67"/>
      <c r="CD62" s="67"/>
      <c r="CE62" s="68"/>
      <c r="CF62" s="66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8"/>
      <c r="CS62" s="66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  <c r="DF62" s="72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4"/>
      <c r="DS62" s="72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4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4"/>
      <c r="ES62" s="75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7"/>
    </row>
    <row r="63" spans="1:161" ht="10.5" customHeight="1">
      <c r="A63" s="159" t="s">
        <v>61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1"/>
      <c r="BX63" s="80" t="s">
        <v>62</v>
      </c>
      <c r="BY63" s="70"/>
      <c r="BZ63" s="70"/>
      <c r="CA63" s="70"/>
      <c r="CB63" s="70"/>
      <c r="CC63" s="70"/>
      <c r="CD63" s="70"/>
      <c r="CE63" s="71"/>
      <c r="CF63" s="69" t="s">
        <v>63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1"/>
      <c r="CS63" s="120" t="s">
        <v>204</v>
      </c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2"/>
      <c r="DF63" s="57">
        <f>SUM(DF64:DR69)</f>
        <v>9796604.77</v>
      </c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9"/>
      <c r="DS63" s="57">
        <f>SUM(DS64:EE69)</f>
        <v>4526800</v>
      </c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9"/>
      <c r="EF63" s="57">
        <f>SUM(EF64:ER69)</f>
        <v>4526800</v>
      </c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9"/>
      <c r="ES63" s="57">
        <f>SUM(ES64:FE69)</f>
        <v>0</v>
      </c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</row>
    <row r="64" spans="1:161" ht="11.25">
      <c r="A64" s="162" t="s">
        <v>50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36" t="s">
        <v>224</v>
      </c>
      <c r="BY64" s="137"/>
      <c r="BZ64" s="137"/>
      <c r="CA64" s="137"/>
      <c r="CB64" s="137"/>
      <c r="CC64" s="137"/>
      <c r="CD64" s="137"/>
      <c r="CE64" s="138"/>
      <c r="CF64" s="139" t="s">
        <v>63</v>
      </c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8"/>
      <c r="CS64" s="139" t="s">
        <v>223</v>
      </c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8"/>
      <c r="DF64" s="123">
        <f>275000-62970.45</f>
        <v>212029.55</v>
      </c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5"/>
      <c r="DS64" s="123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5"/>
      <c r="EF64" s="123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5"/>
      <c r="ES64" s="126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8"/>
    </row>
    <row r="65" spans="1:161" ht="11.25">
      <c r="A65" s="117" t="s">
        <v>67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8"/>
      <c r="BX65" s="119"/>
      <c r="BY65" s="67"/>
      <c r="BZ65" s="67"/>
      <c r="CA65" s="67"/>
      <c r="CB65" s="67"/>
      <c r="CC65" s="67"/>
      <c r="CD65" s="67"/>
      <c r="CE65" s="68"/>
      <c r="CF65" s="66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8"/>
      <c r="CS65" s="66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  <c r="DF65" s="72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4"/>
      <c r="DS65" s="72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4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4"/>
      <c r="ES65" s="75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7"/>
    </row>
    <row r="66" spans="1:161" ht="10.5" customHeight="1">
      <c r="A66" s="78" t="s">
        <v>67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0" t="s">
        <v>224</v>
      </c>
      <c r="BY66" s="70"/>
      <c r="BZ66" s="70"/>
      <c r="CA66" s="70"/>
      <c r="CB66" s="70"/>
      <c r="CC66" s="70"/>
      <c r="CD66" s="70"/>
      <c r="CE66" s="71"/>
      <c r="CF66" s="69" t="s">
        <v>63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1"/>
      <c r="CS66" s="69" t="s">
        <v>225</v>
      </c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1"/>
      <c r="DF66" s="57">
        <v>4761414</v>
      </c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9"/>
      <c r="DS66" s="57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9"/>
      <c r="EF66" s="57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9"/>
      <c r="ES66" s="60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2"/>
    </row>
    <row r="67" spans="1:214" ht="13.5" customHeight="1">
      <c r="A67" s="78" t="s">
        <v>67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0" t="s">
        <v>224</v>
      </c>
      <c r="BY67" s="70"/>
      <c r="BZ67" s="70"/>
      <c r="CA67" s="70"/>
      <c r="CB67" s="70"/>
      <c r="CC67" s="70"/>
      <c r="CD67" s="70"/>
      <c r="CE67" s="71"/>
      <c r="CF67" s="69" t="s">
        <v>63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1"/>
      <c r="CS67" s="69" t="s">
        <v>226</v>
      </c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1"/>
      <c r="DF67" s="57">
        <v>4442800</v>
      </c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9"/>
      <c r="DS67" s="57">
        <v>4526800</v>
      </c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9"/>
      <c r="EF67" s="57">
        <v>4526800</v>
      </c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9"/>
      <c r="ES67" s="60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2"/>
      <c r="FF67" s="51"/>
      <c r="HF67" s="7"/>
    </row>
    <row r="68" spans="1:214" ht="13.5" customHeight="1">
      <c r="A68" s="78" t="s">
        <v>67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0" t="s">
        <v>224</v>
      </c>
      <c r="BY68" s="70"/>
      <c r="BZ68" s="70"/>
      <c r="CA68" s="70"/>
      <c r="CB68" s="70"/>
      <c r="CC68" s="70"/>
      <c r="CD68" s="70"/>
      <c r="CE68" s="71"/>
      <c r="CF68" s="69" t="s">
        <v>63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1"/>
      <c r="CS68" s="69" t="s">
        <v>321</v>
      </c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1"/>
      <c r="DF68" s="57">
        <v>143336.36</v>
      </c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9"/>
      <c r="DS68" s="57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9"/>
      <c r="EF68" s="57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9"/>
      <c r="ES68" s="60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2"/>
      <c r="HF68" s="7"/>
    </row>
    <row r="69" spans="1:214" ht="13.5" customHeight="1" thickBot="1">
      <c r="A69" s="78" t="s">
        <v>67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0" t="s">
        <v>224</v>
      </c>
      <c r="BY69" s="70"/>
      <c r="BZ69" s="70"/>
      <c r="CA69" s="70"/>
      <c r="CB69" s="70"/>
      <c r="CC69" s="70"/>
      <c r="CD69" s="70"/>
      <c r="CE69" s="71"/>
      <c r="CF69" s="69" t="s">
        <v>63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1"/>
      <c r="CS69" s="69" t="s">
        <v>198</v>
      </c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1"/>
      <c r="DF69" s="57">
        <v>237024.86</v>
      </c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9"/>
      <c r="DS69" s="57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9"/>
      <c r="EF69" s="57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9"/>
      <c r="ES69" s="60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2"/>
      <c r="FF69" s="54"/>
      <c r="HF69" s="7"/>
    </row>
    <row r="70" spans="1:161" ht="10.5" customHeight="1">
      <c r="A70" s="159" t="s">
        <v>64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1"/>
      <c r="BX70" s="80" t="s">
        <v>65</v>
      </c>
      <c r="BY70" s="70"/>
      <c r="BZ70" s="70"/>
      <c r="CA70" s="70"/>
      <c r="CB70" s="70"/>
      <c r="CC70" s="70"/>
      <c r="CD70" s="70"/>
      <c r="CE70" s="71"/>
      <c r="CF70" s="69" t="s">
        <v>66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1"/>
      <c r="CS70" s="120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2"/>
      <c r="DF70" s="57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9"/>
      <c r="DS70" s="57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9"/>
      <c r="EF70" s="57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9"/>
      <c r="ES70" s="60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2"/>
    </row>
    <row r="71" spans="1:161" ht="10.5" customHeight="1">
      <c r="A71" s="162" t="s">
        <v>50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36" t="s">
        <v>68</v>
      </c>
      <c r="BY71" s="137"/>
      <c r="BZ71" s="137"/>
      <c r="CA71" s="137"/>
      <c r="CB71" s="137"/>
      <c r="CC71" s="137"/>
      <c r="CD71" s="137"/>
      <c r="CE71" s="138"/>
      <c r="CF71" s="139" t="s">
        <v>66</v>
      </c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8"/>
      <c r="CS71" s="139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8"/>
      <c r="DF71" s="123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5"/>
      <c r="DS71" s="123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5"/>
      <c r="EF71" s="123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5"/>
      <c r="ES71" s="126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8"/>
    </row>
    <row r="72" spans="1:161" ht="10.5" customHeight="1">
      <c r="A72" s="117" t="s">
        <v>67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8"/>
      <c r="BX72" s="119"/>
      <c r="BY72" s="67"/>
      <c r="BZ72" s="67"/>
      <c r="CA72" s="67"/>
      <c r="CB72" s="67"/>
      <c r="CC72" s="67"/>
      <c r="CD72" s="67"/>
      <c r="CE72" s="68"/>
      <c r="CF72" s="66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72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4"/>
      <c r="DS72" s="72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4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4"/>
      <c r="ES72" s="75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7"/>
    </row>
    <row r="73" spans="1:161" ht="10.5" customHeight="1">
      <c r="A73" s="116" t="s">
        <v>69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8"/>
      <c r="BX73" s="80" t="s">
        <v>70</v>
      </c>
      <c r="BY73" s="70"/>
      <c r="BZ73" s="70"/>
      <c r="CA73" s="70"/>
      <c r="CB73" s="70"/>
      <c r="CC73" s="70"/>
      <c r="CD73" s="70"/>
      <c r="CE73" s="71"/>
      <c r="CF73" s="69" t="s">
        <v>66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1"/>
      <c r="CS73" s="69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1"/>
      <c r="DF73" s="57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9"/>
      <c r="DS73" s="57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9"/>
      <c r="EF73" s="57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9"/>
      <c r="ES73" s="60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2"/>
    </row>
    <row r="74" spans="1:161" ht="4.5" customHeight="1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8"/>
      <c r="BX74" s="80"/>
      <c r="BY74" s="70"/>
      <c r="BZ74" s="70"/>
      <c r="CA74" s="70"/>
      <c r="CB74" s="70"/>
      <c r="CC74" s="70"/>
      <c r="CD74" s="70"/>
      <c r="CE74" s="71"/>
      <c r="CF74" s="69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1"/>
      <c r="CS74" s="69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1"/>
      <c r="DF74" s="57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9"/>
      <c r="DS74" s="57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9"/>
      <c r="EF74" s="57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9"/>
      <c r="ES74" s="60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2"/>
    </row>
    <row r="75" spans="1:161" ht="10.5" customHeight="1">
      <c r="A75" s="159" t="s">
        <v>71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1"/>
      <c r="BX75" s="80" t="s">
        <v>72</v>
      </c>
      <c r="BY75" s="70"/>
      <c r="BZ75" s="70"/>
      <c r="CA75" s="70"/>
      <c r="CB75" s="70"/>
      <c r="CC75" s="70"/>
      <c r="CD75" s="70"/>
      <c r="CE75" s="71"/>
      <c r="CF75" s="69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1"/>
      <c r="CS75" s="69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1"/>
      <c r="DF75" s="57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9"/>
      <c r="DS75" s="57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9"/>
      <c r="EF75" s="57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9"/>
      <c r="ES75" s="60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2"/>
    </row>
    <row r="76" spans="1:161" ht="10.5" customHeight="1">
      <c r="A76" s="162" t="s">
        <v>50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36"/>
      <c r="BY76" s="137"/>
      <c r="BZ76" s="137"/>
      <c r="CA76" s="137"/>
      <c r="CB76" s="137"/>
      <c r="CC76" s="137"/>
      <c r="CD76" s="137"/>
      <c r="CE76" s="138"/>
      <c r="CF76" s="139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8"/>
      <c r="CS76" s="139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8"/>
      <c r="DF76" s="123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5"/>
      <c r="DS76" s="123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5"/>
      <c r="EF76" s="123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5"/>
      <c r="ES76" s="126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8"/>
    </row>
    <row r="77" spans="1:161" ht="0.7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8"/>
      <c r="BX77" s="119"/>
      <c r="BY77" s="67"/>
      <c r="BZ77" s="67"/>
      <c r="CA77" s="67"/>
      <c r="CB77" s="67"/>
      <c r="CC77" s="67"/>
      <c r="CD77" s="67"/>
      <c r="CE77" s="68"/>
      <c r="CF77" s="66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72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4"/>
      <c r="DS77" s="72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4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4"/>
      <c r="ES77" s="75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7"/>
    </row>
    <row r="78" spans="1:161" ht="0.75" customHeight="1" thickBot="1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8"/>
      <c r="BX78" s="80"/>
      <c r="BY78" s="70"/>
      <c r="BZ78" s="70"/>
      <c r="CA78" s="70"/>
      <c r="CB78" s="70"/>
      <c r="CC78" s="70"/>
      <c r="CD78" s="70"/>
      <c r="CE78" s="71"/>
      <c r="CF78" s="69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1"/>
      <c r="CS78" s="69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1"/>
      <c r="DF78" s="57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9"/>
      <c r="DS78" s="57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9"/>
      <c r="EF78" s="57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9"/>
      <c r="ES78" s="60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2"/>
    </row>
    <row r="79" spans="1:161" ht="11.25" customHeight="1">
      <c r="A79" s="159" t="s">
        <v>73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1"/>
      <c r="BX79" s="80" t="s">
        <v>74</v>
      </c>
      <c r="BY79" s="70"/>
      <c r="BZ79" s="70"/>
      <c r="CA79" s="70"/>
      <c r="CB79" s="70"/>
      <c r="CC79" s="70"/>
      <c r="CD79" s="70"/>
      <c r="CE79" s="71"/>
      <c r="CF79" s="69" t="s">
        <v>42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1"/>
      <c r="CS79" s="120" t="s">
        <v>204</v>
      </c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2"/>
      <c r="DF79" s="57">
        <f>DF80</f>
        <v>82406.24</v>
      </c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9"/>
      <c r="DS79" s="57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9"/>
      <c r="EF79" s="57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9"/>
      <c r="ES79" s="60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2"/>
    </row>
    <row r="80" spans="1:161" ht="20.25" customHeight="1" thickBot="1">
      <c r="A80" s="78" t="s">
        <v>75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0" t="s">
        <v>76</v>
      </c>
      <c r="BY80" s="70"/>
      <c r="BZ80" s="70"/>
      <c r="CA80" s="70"/>
      <c r="CB80" s="70"/>
      <c r="CC80" s="70"/>
      <c r="CD80" s="70"/>
      <c r="CE80" s="71"/>
      <c r="CF80" s="69" t="s">
        <v>77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1"/>
      <c r="CS80" s="69" t="s">
        <v>200</v>
      </c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1"/>
      <c r="DF80" s="57">
        <v>82406.24</v>
      </c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9"/>
      <c r="DS80" s="57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9"/>
      <c r="EF80" s="57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9"/>
      <c r="ES80" s="60" t="s">
        <v>42</v>
      </c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2"/>
    </row>
    <row r="81" spans="1:161" ht="5.25" customHeight="1" hidden="1" thickBot="1">
      <c r="A81" s="116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8"/>
      <c r="BX81" s="80"/>
      <c r="BY81" s="70"/>
      <c r="BZ81" s="70"/>
      <c r="CA81" s="70"/>
      <c r="CB81" s="70"/>
      <c r="CC81" s="70"/>
      <c r="CD81" s="70"/>
      <c r="CE81" s="71"/>
      <c r="CF81" s="69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1"/>
      <c r="CS81" s="69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1"/>
      <c r="DF81" s="57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9"/>
      <c r="DS81" s="57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9"/>
      <c r="EF81" s="57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9"/>
      <c r="ES81" s="60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2"/>
    </row>
    <row r="82" spans="1:176" ht="10.5" customHeight="1" thickBot="1">
      <c r="A82" s="151" t="s">
        <v>78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2" t="s">
        <v>79</v>
      </c>
      <c r="BY82" s="153"/>
      <c r="BZ82" s="153"/>
      <c r="CA82" s="153"/>
      <c r="CB82" s="153"/>
      <c r="CC82" s="153"/>
      <c r="CD82" s="153"/>
      <c r="CE82" s="154"/>
      <c r="CF82" s="155" t="s">
        <v>42</v>
      </c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4"/>
      <c r="CS82" s="120" t="s">
        <v>204</v>
      </c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2"/>
      <c r="DF82" s="156">
        <f>DF83+DF100+DF126+DF138+DF119</f>
        <v>119658443.15999998</v>
      </c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8"/>
      <c r="DS82" s="57">
        <f>DS83+DS100+DS126+DS138+DS119</f>
        <v>106971243.02000001</v>
      </c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9"/>
      <c r="EF82" s="57">
        <f>EF83+EF100+EF126+EF138+EF119</f>
        <v>107226398.72000001</v>
      </c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9"/>
      <c r="ES82" s="60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2"/>
      <c r="FT82" s="6"/>
    </row>
    <row r="83" spans="1:173" ht="13.5" customHeight="1">
      <c r="A83" s="149" t="s">
        <v>80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80" t="s">
        <v>81</v>
      </c>
      <c r="BY83" s="70"/>
      <c r="BZ83" s="70"/>
      <c r="CA83" s="70"/>
      <c r="CB83" s="70"/>
      <c r="CC83" s="70"/>
      <c r="CD83" s="70"/>
      <c r="CE83" s="71"/>
      <c r="CF83" s="69" t="s">
        <v>42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1"/>
      <c r="CS83" s="120" t="s">
        <v>204</v>
      </c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2"/>
      <c r="DF83" s="57">
        <f>SUM(DF84:DR98)</f>
        <v>63038127.11999999</v>
      </c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9"/>
      <c r="DS83" s="57">
        <f>SUM(DS84:EE98)</f>
        <v>59812652.11</v>
      </c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9"/>
      <c r="EF83" s="57">
        <f>SUM(EF84:ER98)</f>
        <v>59756456.03</v>
      </c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9"/>
      <c r="ES83" s="60" t="s">
        <v>42</v>
      </c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2"/>
      <c r="FQ83" s="6"/>
    </row>
    <row r="84" spans="1:175" ht="16.5" customHeight="1">
      <c r="A84" s="78" t="s">
        <v>82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0" t="s">
        <v>83</v>
      </c>
      <c r="BY84" s="70"/>
      <c r="BZ84" s="70"/>
      <c r="CA84" s="70"/>
      <c r="CB84" s="70"/>
      <c r="CC84" s="70"/>
      <c r="CD84" s="70"/>
      <c r="CE84" s="71"/>
      <c r="CF84" s="69" t="s">
        <v>84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1"/>
      <c r="CS84" s="69" t="s">
        <v>197</v>
      </c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1"/>
      <c r="DF84" s="57">
        <f>1400557.8+9842.2</f>
        <v>1410400</v>
      </c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9"/>
      <c r="DS84" s="57">
        <f>1400557.8+9842.2+21174.35</f>
        <v>1431574.35</v>
      </c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9"/>
      <c r="EF84" s="57">
        <f>DS84</f>
        <v>1431574.35</v>
      </c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9"/>
      <c r="ES84" s="60" t="s">
        <v>42</v>
      </c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2"/>
      <c r="FM84" s="6"/>
      <c r="FS84" s="6"/>
    </row>
    <row r="85" spans="1:161" ht="10.5" customHeight="1">
      <c r="A85" s="78" t="s">
        <v>205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0" t="s">
        <v>83</v>
      </c>
      <c r="BY85" s="70"/>
      <c r="BZ85" s="70"/>
      <c r="CA85" s="70"/>
      <c r="CB85" s="70"/>
      <c r="CC85" s="70"/>
      <c r="CD85" s="70"/>
      <c r="CE85" s="71"/>
      <c r="CF85" s="69" t="s">
        <v>84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1"/>
      <c r="CS85" s="69" t="s">
        <v>198</v>
      </c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1"/>
      <c r="DF85" s="57">
        <v>341244.24</v>
      </c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9"/>
      <c r="DS85" s="57">
        <v>362418.59</v>
      </c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9"/>
      <c r="EF85" s="57">
        <f>DS85+50000</f>
        <v>412418.59</v>
      </c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9"/>
      <c r="ES85" s="60" t="s">
        <v>42</v>
      </c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2"/>
    </row>
    <row r="86" spans="1:170" ht="10.5" customHeight="1">
      <c r="A86" s="78" t="s">
        <v>205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0" t="s">
        <v>83</v>
      </c>
      <c r="BY86" s="70"/>
      <c r="BZ86" s="70"/>
      <c r="CA86" s="70"/>
      <c r="CB86" s="70"/>
      <c r="CC86" s="70"/>
      <c r="CD86" s="70"/>
      <c r="CE86" s="71"/>
      <c r="CF86" s="69" t="s">
        <v>84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1"/>
      <c r="CS86" s="69" t="s">
        <v>196</v>
      </c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1"/>
      <c r="DF86" s="57">
        <f>1739788.93+4811.37+12471.58+6228.88</f>
        <v>1763300.76</v>
      </c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9"/>
      <c r="DS86" s="57">
        <f>1744600.3+68945.02</f>
        <v>1813545.32</v>
      </c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9"/>
      <c r="EF86" s="57">
        <f>DS86</f>
        <v>1813545.32</v>
      </c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9"/>
      <c r="ES86" s="60" t="s">
        <v>42</v>
      </c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2"/>
      <c r="FN86" s="6"/>
    </row>
    <row r="87" spans="1:177" ht="10.5" customHeight="1">
      <c r="A87" s="78" t="s">
        <v>205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0" t="s">
        <v>83</v>
      </c>
      <c r="BY87" s="70"/>
      <c r="BZ87" s="70"/>
      <c r="CA87" s="70"/>
      <c r="CB87" s="70"/>
      <c r="CC87" s="70"/>
      <c r="CD87" s="70"/>
      <c r="CE87" s="71"/>
      <c r="CF87" s="69" t="s">
        <v>84</v>
      </c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1"/>
      <c r="CS87" s="69" t="s">
        <v>199</v>
      </c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1"/>
      <c r="DF87" s="57">
        <f>45316530.78+186303.41+313303.38+281062.98</f>
        <v>46097200.55</v>
      </c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9"/>
      <c r="DS87" s="57">
        <f>45502834.19+1188528.11</f>
        <v>46691362.3</v>
      </c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9"/>
      <c r="EF87" s="57">
        <f>DS87-106196.08</f>
        <v>46585166.22</v>
      </c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9"/>
      <c r="ES87" s="60" t="s">
        <v>42</v>
      </c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2"/>
      <c r="FR87" s="6"/>
      <c r="FU87" s="32"/>
    </row>
    <row r="88" spans="1:177" s="8" customFormat="1" ht="10.5" customHeight="1">
      <c r="A88" s="78" t="s">
        <v>205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0" t="s">
        <v>83</v>
      </c>
      <c r="BY88" s="70"/>
      <c r="BZ88" s="70"/>
      <c r="CA88" s="70"/>
      <c r="CB88" s="70"/>
      <c r="CC88" s="70"/>
      <c r="CD88" s="70"/>
      <c r="CE88" s="71"/>
      <c r="CF88" s="69" t="s">
        <v>84</v>
      </c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1"/>
      <c r="CS88" s="69" t="s">
        <v>200</v>
      </c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1"/>
      <c r="DF88" s="57">
        <f>7018154.41+21288.21</f>
        <v>7039442.62</v>
      </c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9"/>
      <c r="DS88" s="57">
        <f>6982004.79+21288.21</f>
        <v>7003293</v>
      </c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9"/>
      <c r="EF88" s="57">
        <f>6982004.79+21288.21</f>
        <v>7003293</v>
      </c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9"/>
      <c r="ES88" s="60" t="s">
        <v>42</v>
      </c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2"/>
      <c r="FF88" s="17"/>
      <c r="FT88" s="30"/>
      <c r="FU88" s="32"/>
    </row>
    <row r="89" spans="1:177" ht="10.5" customHeight="1">
      <c r="A89" s="78" t="s">
        <v>205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0" t="s">
        <v>83</v>
      </c>
      <c r="BY89" s="70"/>
      <c r="BZ89" s="70"/>
      <c r="CA89" s="70"/>
      <c r="CB89" s="70"/>
      <c r="CC89" s="70"/>
      <c r="CD89" s="70"/>
      <c r="CE89" s="71"/>
      <c r="CF89" s="69" t="s">
        <v>84</v>
      </c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1"/>
      <c r="CS89" s="69" t="s">
        <v>201</v>
      </c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1"/>
      <c r="DF89" s="57">
        <v>677278.03</v>
      </c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9"/>
      <c r="DS89" s="57">
        <f>677278.03-12.29</f>
        <v>677265.74</v>
      </c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9"/>
      <c r="EF89" s="57">
        <f>DS89</f>
        <v>677265.74</v>
      </c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9"/>
      <c r="ES89" s="60" t="s">
        <v>42</v>
      </c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2"/>
      <c r="FU89" s="32"/>
    </row>
    <row r="90" spans="1:177" ht="10.5" customHeight="1">
      <c r="A90" s="78" t="s">
        <v>205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0" t="s">
        <v>83</v>
      </c>
      <c r="BY90" s="70"/>
      <c r="BZ90" s="70"/>
      <c r="CA90" s="70"/>
      <c r="CB90" s="70"/>
      <c r="CC90" s="70"/>
      <c r="CD90" s="70"/>
      <c r="CE90" s="71"/>
      <c r="CF90" s="69" t="s">
        <v>84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1"/>
      <c r="CS90" s="69" t="s">
        <v>203</v>
      </c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1"/>
      <c r="DF90" s="57">
        <v>1693467</v>
      </c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9"/>
      <c r="DS90" s="57">
        <v>1693467</v>
      </c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9"/>
      <c r="EF90" s="57">
        <v>1693467</v>
      </c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9"/>
      <c r="ES90" s="60" t="s">
        <v>42</v>
      </c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2"/>
      <c r="FU90" s="32"/>
    </row>
    <row r="91" spans="1:177" ht="10.5" customHeight="1">
      <c r="A91" s="78" t="s">
        <v>205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0" t="s">
        <v>83</v>
      </c>
      <c r="BY91" s="70"/>
      <c r="BZ91" s="70"/>
      <c r="CA91" s="70"/>
      <c r="CB91" s="70"/>
      <c r="CC91" s="70"/>
      <c r="CD91" s="70"/>
      <c r="CE91" s="71"/>
      <c r="CF91" s="69" t="s">
        <v>84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1"/>
      <c r="CS91" s="69" t="s">
        <v>215</v>
      </c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1"/>
      <c r="DF91" s="57">
        <v>23225.81</v>
      </c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9"/>
      <c r="DS91" s="57">
        <v>23225.81</v>
      </c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9"/>
      <c r="EF91" s="57">
        <v>23225.81</v>
      </c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9"/>
      <c r="ES91" s="60" t="s">
        <v>42</v>
      </c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2"/>
      <c r="FF91" s="33"/>
      <c r="FU91" s="33"/>
    </row>
    <row r="92" spans="1:177" ht="10.5" customHeight="1">
      <c r="A92" s="78" t="s">
        <v>205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0" t="s">
        <v>83</v>
      </c>
      <c r="BY92" s="70"/>
      <c r="BZ92" s="70"/>
      <c r="CA92" s="70"/>
      <c r="CB92" s="70"/>
      <c r="CC92" s="70"/>
      <c r="CD92" s="70"/>
      <c r="CE92" s="71"/>
      <c r="CF92" s="69" t="s">
        <v>84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1"/>
      <c r="CS92" s="69" t="s">
        <v>318</v>
      </c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1"/>
      <c r="DF92" s="57">
        <v>48904.58</v>
      </c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9"/>
      <c r="DS92" s="57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9"/>
      <c r="EF92" s="57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9"/>
      <c r="ES92" s="60" t="s">
        <v>42</v>
      </c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2"/>
      <c r="FF92" s="50"/>
      <c r="FU92" s="50"/>
    </row>
    <row r="93" spans="1:177" ht="10.5" customHeight="1">
      <c r="A93" s="78" t="s">
        <v>205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0" t="s">
        <v>83</v>
      </c>
      <c r="BY93" s="70"/>
      <c r="BZ93" s="70"/>
      <c r="CA93" s="70"/>
      <c r="CB93" s="70"/>
      <c r="CC93" s="70"/>
      <c r="CD93" s="70"/>
      <c r="CE93" s="71"/>
      <c r="CF93" s="69" t="s">
        <v>84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1"/>
      <c r="CS93" s="69" t="s">
        <v>314</v>
      </c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57">
        <f>89894+31748.67+527.49+51368</f>
        <v>173538.16</v>
      </c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9"/>
      <c r="DS93" s="57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9"/>
      <c r="EF93" s="57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9"/>
      <c r="ES93" s="60" t="s">
        <v>42</v>
      </c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2"/>
      <c r="FF93" s="47"/>
      <c r="FU93" s="47"/>
    </row>
    <row r="94" spans="1:177" ht="10.5" customHeight="1">
      <c r="A94" s="78" t="s">
        <v>205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0" t="s">
        <v>83</v>
      </c>
      <c r="BY94" s="70"/>
      <c r="BZ94" s="70"/>
      <c r="CA94" s="70"/>
      <c r="CB94" s="70"/>
      <c r="CC94" s="70"/>
      <c r="CD94" s="70"/>
      <c r="CE94" s="71"/>
      <c r="CF94" s="69" t="s">
        <v>84</v>
      </c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1"/>
      <c r="CS94" s="69" t="s">
        <v>225</v>
      </c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57">
        <v>3657000</v>
      </c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9"/>
      <c r="DS94" s="57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9"/>
      <c r="EF94" s="57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9"/>
      <c r="ES94" s="60" t="s">
        <v>42</v>
      </c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2"/>
      <c r="FF94" s="51"/>
      <c r="FU94" s="51"/>
    </row>
    <row r="95" spans="1:177" ht="10.5" customHeight="1">
      <c r="A95" s="78" t="s">
        <v>205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0" t="s">
        <v>83</v>
      </c>
      <c r="BY95" s="70"/>
      <c r="BZ95" s="70"/>
      <c r="CA95" s="70"/>
      <c r="CB95" s="70"/>
      <c r="CC95" s="70"/>
      <c r="CD95" s="70"/>
      <c r="CE95" s="71"/>
      <c r="CF95" s="69" t="s">
        <v>84</v>
      </c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1"/>
      <c r="CS95" s="69" t="s">
        <v>321</v>
      </c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57">
        <v>110089.37</v>
      </c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9"/>
      <c r="DS95" s="57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9"/>
      <c r="EF95" s="57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9"/>
      <c r="ES95" s="60" t="s">
        <v>42</v>
      </c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2"/>
      <c r="FF95" s="48"/>
      <c r="FU95" s="48"/>
    </row>
    <row r="96" spans="1:177" ht="10.5" customHeight="1">
      <c r="A96" s="116" t="s">
        <v>85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8"/>
      <c r="BX96" s="80" t="s">
        <v>86</v>
      </c>
      <c r="BY96" s="70"/>
      <c r="BZ96" s="70"/>
      <c r="CA96" s="70"/>
      <c r="CB96" s="70"/>
      <c r="CC96" s="70"/>
      <c r="CD96" s="70"/>
      <c r="CE96" s="71"/>
      <c r="CF96" s="69" t="s">
        <v>87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1"/>
      <c r="CS96" s="69" t="s">
        <v>196</v>
      </c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1"/>
      <c r="DF96" s="57">
        <f>2000+6000-2000-6000</f>
        <v>0</v>
      </c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9"/>
      <c r="DS96" s="57">
        <f>2000+6000</f>
        <v>8000</v>
      </c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9"/>
      <c r="EF96" s="57">
        <f>2000+6000</f>
        <v>8000</v>
      </c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9"/>
      <c r="ES96" s="60" t="s">
        <v>42</v>
      </c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2"/>
      <c r="FU96" s="32"/>
    </row>
    <row r="97" spans="1:177" ht="10.5" customHeight="1">
      <c r="A97" s="116" t="s">
        <v>85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8"/>
      <c r="BX97" s="80" t="s">
        <v>86</v>
      </c>
      <c r="BY97" s="70"/>
      <c r="BZ97" s="70"/>
      <c r="CA97" s="70"/>
      <c r="CB97" s="70"/>
      <c r="CC97" s="70"/>
      <c r="CD97" s="70"/>
      <c r="CE97" s="71"/>
      <c r="CF97" s="69" t="s">
        <v>87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1"/>
      <c r="CS97" s="69" t="s">
        <v>199</v>
      </c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1"/>
      <c r="DF97" s="57">
        <f>12000+44000-11400-41864</f>
        <v>2736</v>
      </c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9"/>
      <c r="DS97" s="57">
        <f>12000+44000</f>
        <v>56000</v>
      </c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9"/>
      <c r="EF97" s="57">
        <f>12000+44000</f>
        <v>56000</v>
      </c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9"/>
      <c r="ES97" s="60" t="s">
        <v>42</v>
      </c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2"/>
      <c r="FU97" s="32"/>
    </row>
    <row r="98" spans="1:177" ht="13.5" customHeight="1">
      <c r="A98" s="116" t="s">
        <v>85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8"/>
      <c r="BX98" s="80" t="s">
        <v>86</v>
      </c>
      <c r="BY98" s="70"/>
      <c r="BZ98" s="70"/>
      <c r="CA98" s="70"/>
      <c r="CB98" s="70"/>
      <c r="CC98" s="70"/>
      <c r="CD98" s="70"/>
      <c r="CE98" s="71"/>
      <c r="CF98" s="69" t="s">
        <v>87</v>
      </c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1"/>
      <c r="CS98" s="69" t="s">
        <v>203</v>
      </c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1"/>
      <c r="DF98" s="57">
        <f>5000+47500-4700-47500</f>
        <v>300</v>
      </c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9"/>
      <c r="DS98" s="57">
        <f>5000+47500</f>
        <v>52500</v>
      </c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9"/>
      <c r="EF98" s="57">
        <f>5000+47500</f>
        <v>52500</v>
      </c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9"/>
      <c r="ES98" s="60" t="s">
        <v>42</v>
      </c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2"/>
      <c r="FU98" s="32"/>
    </row>
    <row r="99" spans="1:177" ht="10.5" customHeight="1" thickBot="1">
      <c r="A99" s="78" t="s">
        <v>88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0" t="s">
        <v>89</v>
      </c>
      <c r="BY99" s="70"/>
      <c r="BZ99" s="70"/>
      <c r="CA99" s="70"/>
      <c r="CB99" s="70"/>
      <c r="CC99" s="70"/>
      <c r="CD99" s="70"/>
      <c r="CE99" s="71"/>
      <c r="CF99" s="69" t="s">
        <v>90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1"/>
      <c r="CS99" s="69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1"/>
      <c r="DF99" s="57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9"/>
      <c r="DS99" s="57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9"/>
      <c r="EF99" s="57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9"/>
      <c r="ES99" s="60" t="s">
        <v>42</v>
      </c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2"/>
      <c r="FM99" s="6"/>
      <c r="FU99" s="32"/>
    </row>
    <row r="100" spans="1:177" ht="16.5" customHeight="1">
      <c r="A100" s="78" t="s">
        <v>91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0" t="s">
        <v>92</v>
      </c>
      <c r="BY100" s="70"/>
      <c r="BZ100" s="70"/>
      <c r="CA100" s="70"/>
      <c r="CB100" s="70"/>
      <c r="CC100" s="70"/>
      <c r="CD100" s="70"/>
      <c r="CE100" s="71"/>
      <c r="CF100" s="69" t="s">
        <v>93</v>
      </c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1"/>
      <c r="CS100" s="120" t="s">
        <v>204</v>
      </c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2"/>
      <c r="DF100" s="57">
        <f>SUM(DF101:DR113)</f>
        <v>19036572.139999997</v>
      </c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9"/>
      <c r="DS100" s="57">
        <f>SUM(DS101:EE111)</f>
        <v>18028237.900000006</v>
      </c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9"/>
      <c r="EF100" s="57">
        <f>SUM(EF101:ER111)</f>
        <v>17996166.680000003</v>
      </c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9"/>
      <c r="ES100" s="60" t="s">
        <v>42</v>
      </c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2"/>
      <c r="FQ100" s="6"/>
      <c r="FU100" s="32"/>
    </row>
    <row r="101" spans="1:177" ht="15" customHeight="1">
      <c r="A101" s="112" t="s">
        <v>94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80" t="s">
        <v>95</v>
      </c>
      <c r="BY101" s="70"/>
      <c r="BZ101" s="70"/>
      <c r="CA101" s="70"/>
      <c r="CB101" s="70"/>
      <c r="CC101" s="70"/>
      <c r="CD101" s="70"/>
      <c r="CE101" s="71"/>
      <c r="CF101" s="69" t="s">
        <v>93</v>
      </c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1"/>
      <c r="CS101" s="69" t="s">
        <v>197</v>
      </c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1"/>
      <c r="DF101" s="57">
        <f>425940.8</f>
        <v>425940.8</v>
      </c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9"/>
      <c r="DS101" s="57">
        <f>425940.8+6394.65</f>
        <v>432335.45</v>
      </c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9"/>
      <c r="EF101" s="57">
        <f>DS101</f>
        <v>432335.45</v>
      </c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9"/>
      <c r="ES101" s="60" t="s">
        <v>42</v>
      </c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2"/>
      <c r="FM101" s="6"/>
      <c r="FU101" s="31"/>
    </row>
    <row r="102" spans="1:177" ht="11.25" customHeight="1">
      <c r="A102" s="78" t="s">
        <v>209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0" t="s">
        <v>83</v>
      </c>
      <c r="BY102" s="70"/>
      <c r="BZ102" s="70"/>
      <c r="CA102" s="70"/>
      <c r="CB102" s="70"/>
      <c r="CC102" s="70"/>
      <c r="CD102" s="70"/>
      <c r="CE102" s="71"/>
      <c r="CF102" s="69" t="s">
        <v>93</v>
      </c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1"/>
      <c r="CS102" s="69" t="s">
        <v>198</v>
      </c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1"/>
      <c r="DF102" s="57">
        <v>103055.76</v>
      </c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9"/>
      <c r="DS102" s="57">
        <v>109450.41</v>
      </c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9"/>
      <c r="EF102" s="57">
        <f>DS102</f>
        <v>109450.41</v>
      </c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9"/>
      <c r="ES102" s="60" t="s">
        <v>42</v>
      </c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2"/>
      <c r="FN102" s="6"/>
      <c r="FU102" s="32"/>
    </row>
    <row r="103" spans="1:177" ht="11.25" customHeight="1">
      <c r="A103" s="78" t="s">
        <v>209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0" t="s">
        <v>83</v>
      </c>
      <c r="BY103" s="70"/>
      <c r="BZ103" s="70"/>
      <c r="CA103" s="70"/>
      <c r="CB103" s="70"/>
      <c r="CC103" s="70"/>
      <c r="CD103" s="70"/>
      <c r="CE103" s="71"/>
      <c r="CF103" s="69" t="s">
        <v>93</v>
      </c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1"/>
      <c r="CS103" s="69" t="s">
        <v>196</v>
      </c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1"/>
      <c r="DF103" s="57">
        <f>526869.29+3766.42+1881.12</f>
        <v>532516.8300000001</v>
      </c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9"/>
      <c r="DS103" s="57">
        <f>526869.29+20821.4</f>
        <v>547690.6900000001</v>
      </c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9"/>
      <c r="EF103" s="57">
        <f>DS103</f>
        <v>547690.6900000001</v>
      </c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9"/>
      <c r="ES103" s="60" t="s">
        <v>42</v>
      </c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2"/>
      <c r="FU103" s="32"/>
    </row>
    <row r="104" spans="1:177" ht="11.25" customHeight="1">
      <c r="A104" s="78" t="s">
        <v>209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0" t="s">
        <v>83</v>
      </c>
      <c r="BY104" s="70"/>
      <c r="BZ104" s="70"/>
      <c r="CA104" s="70"/>
      <c r="CB104" s="70"/>
      <c r="CC104" s="70"/>
      <c r="CD104" s="70"/>
      <c r="CE104" s="71"/>
      <c r="CF104" s="69" t="s">
        <v>93</v>
      </c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1"/>
      <c r="CS104" s="69" t="s">
        <v>199</v>
      </c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1"/>
      <c r="DF104" s="57">
        <f>13741855.92+94617.62+84881.02</f>
        <v>13921354.559999999</v>
      </c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9"/>
      <c r="DS104" s="57">
        <f>13741855.92+358935.49</f>
        <v>14100791.41</v>
      </c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9"/>
      <c r="EF104" s="57">
        <f>DS104-32071.22</f>
        <v>14068720.19</v>
      </c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60" t="s">
        <v>42</v>
      </c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2"/>
      <c r="FU104" s="32"/>
    </row>
    <row r="105" spans="1:177" s="8" customFormat="1" ht="11.25" customHeight="1">
      <c r="A105" s="78" t="s">
        <v>209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0" t="s">
        <v>83</v>
      </c>
      <c r="BY105" s="70"/>
      <c r="BZ105" s="70"/>
      <c r="CA105" s="70"/>
      <c r="CB105" s="70"/>
      <c r="CC105" s="70"/>
      <c r="CD105" s="70"/>
      <c r="CE105" s="71"/>
      <c r="CF105" s="69" t="s">
        <v>93</v>
      </c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1"/>
      <c r="CS105" s="69" t="s">
        <v>200</v>
      </c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1"/>
      <c r="DF105" s="57">
        <v>2125911.67</v>
      </c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9"/>
      <c r="DS105" s="57">
        <v>2114994.49</v>
      </c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9"/>
      <c r="EF105" s="57">
        <v>2114994.49</v>
      </c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9"/>
      <c r="ES105" s="60" t="s">
        <v>42</v>
      </c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2"/>
      <c r="FF105" s="17"/>
      <c r="FS105" s="9"/>
      <c r="FT105" s="31"/>
      <c r="FU105" s="32"/>
    </row>
    <row r="106" spans="1:177" ht="10.5" customHeight="1">
      <c r="A106" s="78" t="s">
        <v>209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0" t="s">
        <v>83</v>
      </c>
      <c r="BY106" s="70"/>
      <c r="BZ106" s="70"/>
      <c r="CA106" s="70"/>
      <c r="CB106" s="70"/>
      <c r="CC106" s="70"/>
      <c r="CD106" s="70"/>
      <c r="CE106" s="71"/>
      <c r="CF106" s="69" t="s">
        <v>93</v>
      </c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1"/>
      <c r="CS106" s="69" t="s">
        <v>201</v>
      </c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1"/>
      <c r="DF106" s="57">
        <v>204537.97</v>
      </c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9"/>
      <c r="DS106" s="57">
        <f>204537.97-3.71</f>
        <v>204534.26</v>
      </c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9"/>
      <c r="EF106" s="57">
        <f>DS106</f>
        <v>204534.26</v>
      </c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9"/>
      <c r="ES106" s="60" t="s">
        <v>42</v>
      </c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2"/>
      <c r="FU106" s="32"/>
    </row>
    <row r="107" spans="1:177" ht="10.5" customHeight="1">
      <c r="A107" s="78" t="s">
        <v>209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0" t="s">
        <v>83</v>
      </c>
      <c r="BY107" s="70"/>
      <c r="BZ107" s="70"/>
      <c r="CA107" s="70"/>
      <c r="CB107" s="70"/>
      <c r="CC107" s="70"/>
      <c r="CD107" s="70"/>
      <c r="CE107" s="71"/>
      <c r="CF107" s="69" t="s">
        <v>93</v>
      </c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1"/>
      <c r="CS107" s="69" t="s">
        <v>203</v>
      </c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1"/>
      <c r="DF107" s="57">
        <v>511427</v>
      </c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9"/>
      <c r="DS107" s="57">
        <v>511427</v>
      </c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9"/>
      <c r="EF107" s="57">
        <v>511427</v>
      </c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9"/>
      <c r="ES107" s="60" t="s">
        <v>42</v>
      </c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2"/>
      <c r="FU107" s="32"/>
    </row>
    <row r="108" spans="1:177" ht="10.5" customHeight="1" hidden="1" thickBot="1">
      <c r="A108" s="142" t="s">
        <v>96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4"/>
      <c r="BX108" s="145" t="s">
        <v>97</v>
      </c>
      <c r="BY108" s="98"/>
      <c r="BZ108" s="98"/>
      <c r="CA108" s="98"/>
      <c r="CB108" s="98"/>
      <c r="CC108" s="98"/>
      <c r="CD108" s="98"/>
      <c r="CE108" s="99"/>
      <c r="CF108" s="97" t="s">
        <v>93</v>
      </c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9"/>
      <c r="CS108" s="97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9"/>
      <c r="DF108" s="100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2"/>
      <c r="DS108" s="100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2"/>
      <c r="EF108" s="100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2"/>
      <c r="ES108" s="146" t="s">
        <v>42</v>
      </c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8"/>
      <c r="FU108" s="32"/>
    </row>
    <row r="109" spans="1:214" ht="10.5" customHeight="1">
      <c r="A109" s="78" t="s">
        <v>209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0" t="s">
        <v>83</v>
      </c>
      <c r="BY109" s="70"/>
      <c r="BZ109" s="70"/>
      <c r="CA109" s="70"/>
      <c r="CB109" s="70"/>
      <c r="CC109" s="70"/>
      <c r="CD109" s="70"/>
      <c r="CE109" s="71"/>
      <c r="CF109" s="69" t="s">
        <v>93</v>
      </c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1"/>
      <c r="CS109" s="69" t="s">
        <v>215</v>
      </c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1"/>
      <c r="DF109" s="57">
        <v>7014.19</v>
      </c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9"/>
      <c r="DS109" s="57">
        <v>7014.19</v>
      </c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9"/>
      <c r="EF109" s="57">
        <v>7014.19</v>
      </c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9"/>
      <c r="ES109" s="60" t="s">
        <v>42</v>
      </c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2"/>
      <c r="FF109" s="33"/>
      <c r="FU109" s="33"/>
      <c r="HF109" s="7"/>
    </row>
    <row r="110" spans="1:214" ht="10.5" customHeight="1">
      <c r="A110" s="78" t="s">
        <v>209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0" t="s">
        <v>83</v>
      </c>
      <c r="BY110" s="70"/>
      <c r="BZ110" s="70"/>
      <c r="CA110" s="70"/>
      <c r="CB110" s="70"/>
      <c r="CC110" s="70"/>
      <c r="CD110" s="70"/>
      <c r="CE110" s="71"/>
      <c r="CF110" s="69" t="s">
        <v>93</v>
      </c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1"/>
      <c r="CS110" s="69" t="s">
        <v>318</v>
      </c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1"/>
      <c r="DF110" s="57">
        <v>14769.18</v>
      </c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9"/>
      <c r="DS110" s="57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9"/>
      <c r="EF110" s="57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9"/>
      <c r="ES110" s="60" t="s">
        <v>42</v>
      </c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2"/>
      <c r="FF110" s="50"/>
      <c r="FU110" s="50"/>
      <c r="HF110" s="7"/>
    </row>
    <row r="111" spans="1:214" ht="10.5" customHeight="1">
      <c r="A111" s="78" t="s">
        <v>209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0" t="s">
        <v>83</v>
      </c>
      <c r="BY111" s="70"/>
      <c r="BZ111" s="70"/>
      <c r="CA111" s="70"/>
      <c r="CB111" s="70"/>
      <c r="CC111" s="70"/>
      <c r="CD111" s="70"/>
      <c r="CE111" s="71"/>
      <c r="CF111" s="69" t="s">
        <v>93</v>
      </c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1"/>
      <c r="CS111" s="69" t="s">
        <v>314</v>
      </c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1"/>
      <c r="DF111" s="57">
        <f>27148+9562.71+158.88+15513.6</f>
        <v>52383.189999999995</v>
      </c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9"/>
      <c r="DS111" s="57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9"/>
      <c r="EF111" s="57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9"/>
      <c r="ES111" s="60" t="s">
        <v>42</v>
      </c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2"/>
      <c r="FF111" s="47"/>
      <c r="FU111" s="47"/>
      <c r="HF111" s="7"/>
    </row>
    <row r="112" spans="1:214" ht="10.5" customHeight="1">
      <c r="A112" s="78" t="s">
        <v>209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0" t="s">
        <v>83</v>
      </c>
      <c r="BY112" s="70"/>
      <c r="BZ112" s="70"/>
      <c r="CA112" s="70"/>
      <c r="CB112" s="70"/>
      <c r="CC112" s="70"/>
      <c r="CD112" s="70"/>
      <c r="CE112" s="71"/>
      <c r="CF112" s="69" t="s">
        <v>93</v>
      </c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1"/>
      <c r="CS112" s="69" t="s">
        <v>225</v>
      </c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1"/>
      <c r="DF112" s="57">
        <v>1104414</v>
      </c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9"/>
      <c r="DS112" s="57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9"/>
      <c r="EF112" s="57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9"/>
      <c r="ES112" s="60" t="s">
        <v>42</v>
      </c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2"/>
      <c r="FF112" s="51"/>
      <c r="FU112" s="51"/>
      <c r="HF112" s="7"/>
    </row>
    <row r="113" spans="1:214" ht="10.5" customHeight="1">
      <c r="A113" s="78" t="s">
        <v>209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0" t="s">
        <v>83</v>
      </c>
      <c r="BY113" s="70"/>
      <c r="BZ113" s="70"/>
      <c r="CA113" s="70"/>
      <c r="CB113" s="70"/>
      <c r="CC113" s="70"/>
      <c r="CD113" s="70"/>
      <c r="CE113" s="71"/>
      <c r="CF113" s="69" t="s">
        <v>93</v>
      </c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1"/>
      <c r="CS113" s="69" t="s">
        <v>321</v>
      </c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1"/>
      <c r="DF113" s="57">
        <v>33246.99</v>
      </c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9"/>
      <c r="DS113" s="57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9"/>
      <c r="EF113" s="57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9"/>
      <c r="ES113" s="60" t="s">
        <v>42</v>
      </c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2"/>
      <c r="FF113" s="48"/>
      <c r="FU113" s="48"/>
      <c r="HF113" s="7"/>
    </row>
    <row r="114" spans="1:177" ht="10.5" customHeight="1">
      <c r="A114" s="116" t="s">
        <v>98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8"/>
      <c r="BX114" s="80" t="s">
        <v>99</v>
      </c>
      <c r="BY114" s="70"/>
      <c r="BZ114" s="70"/>
      <c r="CA114" s="70"/>
      <c r="CB114" s="70"/>
      <c r="CC114" s="70"/>
      <c r="CD114" s="70"/>
      <c r="CE114" s="71"/>
      <c r="CF114" s="69" t="s">
        <v>100</v>
      </c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1"/>
      <c r="CS114" s="69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1"/>
      <c r="DF114" s="57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9"/>
      <c r="DS114" s="57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9"/>
      <c r="EF114" s="57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9"/>
      <c r="ES114" s="60" t="s">
        <v>42</v>
      </c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2"/>
      <c r="FU114" s="32"/>
    </row>
    <row r="115" spans="1:177" ht="10.5" customHeight="1">
      <c r="A115" s="78" t="s">
        <v>101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0" t="s">
        <v>102</v>
      </c>
      <c r="BY115" s="70"/>
      <c r="BZ115" s="70"/>
      <c r="CA115" s="70"/>
      <c r="CB115" s="70"/>
      <c r="CC115" s="70"/>
      <c r="CD115" s="70"/>
      <c r="CE115" s="71"/>
      <c r="CF115" s="69" t="s">
        <v>103</v>
      </c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1"/>
      <c r="CS115" s="69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1"/>
      <c r="DF115" s="57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9"/>
      <c r="DS115" s="57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9"/>
      <c r="EF115" s="57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9"/>
      <c r="ES115" s="60" t="s">
        <v>42</v>
      </c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2"/>
      <c r="FU115" s="32"/>
    </row>
    <row r="116" spans="1:214" ht="21" customHeight="1">
      <c r="A116" s="78" t="s">
        <v>104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0" t="s">
        <v>105</v>
      </c>
      <c r="BY116" s="70"/>
      <c r="BZ116" s="70"/>
      <c r="CA116" s="70"/>
      <c r="CB116" s="70"/>
      <c r="CC116" s="70"/>
      <c r="CD116" s="70"/>
      <c r="CE116" s="71"/>
      <c r="CF116" s="69" t="s">
        <v>106</v>
      </c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1"/>
      <c r="CS116" s="69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1"/>
      <c r="DF116" s="57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9"/>
      <c r="DS116" s="57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9"/>
      <c r="EF116" s="57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9"/>
      <c r="ES116" s="60" t="s">
        <v>42</v>
      </c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2"/>
      <c r="FU116" s="32"/>
      <c r="HF116" s="7"/>
    </row>
    <row r="117" spans="1:177" ht="18.75" customHeight="1">
      <c r="A117" s="112" t="s">
        <v>107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80" t="s">
        <v>108</v>
      </c>
      <c r="BY117" s="70"/>
      <c r="BZ117" s="70"/>
      <c r="CA117" s="70"/>
      <c r="CB117" s="70"/>
      <c r="CC117" s="70"/>
      <c r="CD117" s="70"/>
      <c r="CE117" s="71"/>
      <c r="CF117" s="69" t="s">
        <v>106</v>
      </c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1"/>
      <c r="CS117" s="69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1"/>
      <c r="DF117" s="57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9"/>
      <c r="DS117" s="57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9"/>
      <c r="EF117" s="57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9"/>
      <c r="ES117" s="60" t="s">
        <v>42</v>
      </c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2"/>
      <c r="FU117" s="32"/>
    </row>
    <row r="118" spans="1:177" ht="10.5" customHeight="1" thickBot="1">
      <c r="A118" s="112" t="s">
        <v>109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80" t="s">
        <v>110</v>
      </c>
      <c r="BY118" s="70"/>
      <c r="BZ118" s="70"/>
      <c r="CA118" s="70"/>
      <c r="CB118" s="70"/>
      <c r="CC118" s="70"/>
      <c r="CD118" s="70"/>
      <c r="CE118" s="71"/>
      <c r="CF118" s="69" t="s">
        <v>106</v>
      </c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1"/>
      <c r="CS118" s="69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1"/>
      <c r="DF118" s="57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9"/>
      <c r="DS118" s="57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9"/>
      <c r="EF118" s="57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9"/>
      <c r="ES118" s="60" t="s">
        <v>42</v>
      </c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2"/>
      <c r="FU118" s="32"/>
    </row>
    <row r="119" spans="1:214" ht="10.5" customHeight="1" thickBot="1">
      <c r="A119" s="140" t="s">
        <v>111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80" t="s">
        <v>112</v>
      </c>
      <c r="BY119" s="70"/>
      <c r="BZ119" s="70"/>
      <c r="CA119" s="70"/>
      <c r="CB119" s="70"/>
      <c r="CC119" s="70"/>
      <c r="CD119" s="70"/>
      <c r="CE119" s="71"/>
      <c r="CF119" s="69" t="s">
        <v>113</v>
      </c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1"/>
      <c r="CS119" s="120" t="s">
        <v>204</v>
      </c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2"/>
      <c r="DF119" s="57">
        <f>DF120</f>
        <v>212029.55</v>
      </c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9"/>
      <c r="DS119" s="57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9"/>
      <c r="EF119" s="57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9"/>
      <c r="ES119" s="60" t="s">
        <v>42</v>
      </c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2"/>
      <c r="FU119" s="32"/>
      <c r="HF119" s="7"/>
    </row>
    <row r="120" spans="1:214" ht="18.75" customHeight="1">
      <c r="A120" s="78" t="s">
        <v>114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0" t="s">
        <v>115</v>
      </c>
      <c r="BY120" s="70"/>
      <c r="BZ120" s="70"/>
      <c r="CA120" s="70"/>
      <c r="CB120" s="70"/>
      <c r="CC120" s="70"/>
      <c r="CD120" s="70"/>
      <c r="CE120" s="71"/>
      <c r="CF120" s="69" t="s">
        <v>116</v>
      </c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1"/>
      <c r="CS120" s="120" t="s">
        <v>204</v>
      </c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2"/>
      <c r="DF120" s="57">
        <f>DF121</f>
        <v>212029.55</v>
      </c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9"/>
      <c r="DS120" s="57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9"/>
      <c r="EF120" s="57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9"/>
      <c r="ES120" s="60" t="s">
        <v>42</v>
      </c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2"/>
      <c r="FU120" s="32"/>
      <c r="HF120" s="7"/>
    </row>
    <row r="121" spans="1:177" ht="28.5" customHeight="1">
      <c r="A121" s="112" t="s">
        <v>117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80" t="s">
        <v>118</v>
      </c>
      <c r="BY121" s="70"/>
      <c r="BZ121" s="70"/>
      <c r="CA121" s="70"/>
      <c r="CB121" s="70"/>
      <c r="CC121" s="70"/>
      <c r="CD121" s="70"/>
      <c r="CE121" s="71"/>
      <c r="CF121" s="69" t="s">
        <v>333</v>
      </c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1"/>
      <c r="CS121" s="69" t="s">
        <v>223</v>
      </c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1"/>
      <c r="DF121" s="57">
        <f>275000-62970.45</f>
        <v>212029.55</v>
      </c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9"/>
      <c r="DS121" s="57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9"/>
      <c r="EF121" s="57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9"/>
      <c r="ES121" s="60" t="s">
        <v>42</v>
      </c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2"/>
      <c r="FU121" s="32"/>
    </row>
    <row r="122" spans="1:177" ht="1.5" customHeight="1">
      <c r="A122" s="112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80"/>
      <c r="BY122" s="70"/>
      <c r="BZ122" s="70"/>
      <c r="CA122" s="70"/>
      <c r="CB122" s="70"/>
      <c r="CC122" s="70"/>
      <c r="CD122" s="70"/>
      <c r="CE122" s="71"/>
      <c r="CF122" s="69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1"/>
      <c r="CS122" s="69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1"/>
      <c r="DF122" s="57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9"/>
      <c r="DS122" s="57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9"/>
      <c r="EF122" s="57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9"/>
      <c r="ES122" s="60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2"/>
      <c r="FU122" s="32"/>
    </row>
    <row r="123" spans="1:177" ht="21.75" customHeight="1">
      <c r="A123" s="78" t="s">
        <v>119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0" t="s">
        <v>120</v>
      </c>
      <c r="BY123" s="70"/>
      <c r="BZ123" s="70"/>
      <c r="CA123" s="70"/>
      <c r="CB123" s="70"/>
      <c r="CC123" s="70"/>
      <c r="CD123" s="70"/>
      <c r="CE123" s="71"/>
      <c r="CF123" s="69" t="s">
        <v>121</v>
      </c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1"/>
      <c r="CS123" s="69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1"/>
      <c r="DF123" s="57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9"/>
      <c r="DS123" s="57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9"/>
      <c r="EF123" s="57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9"/>
      <c r="ES123" s="60" t="s">
        <v>42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2"/>
      <c r="FU123" s="32"/>
    </row>
    <row r="124" spans="1:177" ht="33.75" customHeight="1">
      <c r="A124" s="78" t="s">
        <v>122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0" t="s">
        <v>123</v>
      </c>
      <c r="BY124" s="70"/>
      <c r="BZ124" s="70"/>
      <c r="CA124" s="70"/>
      <c r="CB124" s="70"/>
      <c r="CC124" s="70"/>
      <c r="CD124" s="70"/>
      <c r="CE124" s="71"/>
      <c r="CF124" s="69" t="s">
        <v>124</v>
      </c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1"/>
      <c r="CS124" s="69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1"/>
      <c r="DF124" s="57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9"/>
      <c r="DS124" s="57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9"/>
      <c r="EF124" s="57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9"/>
      <c r="ES124" s="60" t="s">
        <v>42</v>
      </c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2"/>
      <c r="FU124" s="32"/>
    </row>
    <row r="125" spans="1:177" ht="10.5" customHeight="1" thickBot="1">
      <c r="A125" s="78" t="s">
        <v>125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0" t="s">
        <v>126</v>
      </c>
      <c r="BY125" s="70"/>
      <c r="BZ125" s="70"/>
      <c r="CA125" s="70"/>
      <c r="CB125" s="70"/>
      <c r="CC125" s="70"/>
      <c r="CD125" s="70"/>
      <c r="CE125" s="71"/>
      <c r="CF125" s="69" t="s">
        <v>127</v>
      </c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1"/>
      <c r="CS125" s="69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1"/>
      <c r="DF125" s="57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9"/>
      <c r="DS125" s="57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9"/>
      <c r="EF125" s="57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9"/>
      <c r="ES125" s="60" t="s">
        <v>42</v>
      </c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2"/>
      <c r="FU125" s="32"/>
    </row>
    <row r="126" spans="1:177" ht="10.5" customHeight="1">
      <c r="A126" s="140" t="s">
        <v>128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80" t="s">
        <v>129</v>
      </c>
      <c r="BY126" s="70"/>
      <c r="BZ126" s="70"/>
      <c r="CA126" s="70"/>
      <c r="CB126" s="70"/>
      <c r="CC126" s="70"/>
      <c r="CD126" s="70"/>
      <c r="CE126" s="71"/>
      <c r="CF126" s="69" t="s">
        <v>130</v>
      </c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1"/>
      <c r="CS126" s="120" t="s">
        <v>204</v>
      </c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2"/>
      <c r="DF126" s="57">
        <f>DF128+DF129</f>
        <v>16183.94</v>
      </c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9"/>
      <c r="DS126" s="57">
        <f>DS128+DS129</f>
        <v>46600</v>
      </c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9"/>
      <c r="EF126" s="57">
        <f>EF128+EF129</f>
        <v>46600</v>
      </c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9"/>
      <c r="ES126" s="60" t="s">
        <v>42</v>
      </c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2"/>
      <c r="FU126" s="32"/>
    </row>
    <row r="127" spans="1:177" ht="18" customHeight="1">
      <c r="A127" s="78" t="s">
        <v>131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0" t="s">
        <v>132</v>
      </c>
      <c r="BY127" s="70"/>
      <c r="BZ127" s="70"/>
      <c r="CA127" s="70"/>
      <c r="CB127" s="70"/>
      <c r="CC127" s="70"/>
      <c r="CD127" s="70"/>
      <c r="CE127" s="71"/>
      <c r="CF127" s="69" t="s">
        <v>133</v>
      </c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1"/>
      <c r="CS127" s="69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1"/>
      <c r="DF127" s="57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9"/>
      <c r="DS127" s="57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9"/>
      <c r="EF127" s="57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9"/>
      <c r="ES127" s="60" t="s">
        <v>42</v>
      </c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2"/>
      <c r="FU127" s="32"/>
    </row>
    <row r="128" spans="1:177" s="8" customFormat="1" ht="21.75" customHeight="1">
      <c r="A128" s="78" t="s">
        <v>134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0" t="s">
        <v>135</v>
      </c>
      <c r="BY128" s="70"/>
      <c r="BZ128" s="70"/>
      <c r="CA128" s="70"/>
      <c r="CB128" s="70"/>
      <c r="CC128" s="70"/>
      <c r="CD128" s="70"/>
      <c r="CE128" s="71"/>
      <c r="CF128" s="69" t="s">
        <v>136</v>
      </c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1"/>
      <c r="CS128" s="69" t="s">
        <v>200</v>
      </c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1"/>
      <c r="DF128" s="57">
        <f>22600-20100</f>
        <v>2500</v>
      </c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9"/>
      <c r="DS128" s="57">
        <v>22600</v>
      </c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9"/>
      <c r="EF128" s="57">
        <v>22600</v>
      </c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9"/>
      <c r="ES128" s="60" t="s">
        <v>42</v>
      </c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2"/>
      <c r="FF128" s="17"/>
      <c r="FT128" s="30"/>
      <c r="FU128" s="32"/>
    </row>
    <row r="129" spans="1:177" s="8" customFormat="1" ht="10.5" customHeight="1">
      <c r="A129" s="78" t="s">
        <v>137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0" t="s">
        <v>138</v>
      </c>
      <c r="BY129" s="70"/>
      <c r="BZ129" s="70"/>
      <c r="CA129" s="70"/>
      <c r="CB129" s="70"/>
      <c r="CC129" s="70"/>
      <c r="CD129" s="70"/>
      <c r="CE129" s="71"/>
      <c r="CF129" s="69" t="s">
        <v>139</v>
      </c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1"/>
      <c r="CS129" s="69" t="s">
        <v>200</v>
      </c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1"/>
      <c r="DF129" s="57">
        <f>24000-10316.06</f>
        <v>13683.94</v>
      </c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9"/>
      <c r="DS129" s="57">
        <v>24000</v>
      </c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9"/>
      <c r="EF129" s="57">
        <v>24000</v>
      </c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9"/>
      <c r="ES129" s="60" t="s">
        <v>42</v>
      </c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2"/>
      <c r="FF129" s="17"/>
      <c r="FT129" s="30"/>
      <c r="FU129" s="32"/>
    </row>
    <row r="130" spans="1:177" s="8" customFormat="1" ht="21.75" customHeight="1">
      <c r="A130" s="78" t="s">
        <v>134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0" t="s">
        <v>135</v>
      </c>
      <c r="BY130" s="70"/>
      <c r="BZ130" s="70"/>
      <c r="CA130" s="70"/>
      <c r="CB130" s="70"/>
      <c r="CC130" s="70"/>
      <c r="CD130" s="70"/>
      <c r="CE130" s="71"/>
      <c r="CF130" s="69" t="s">
        <v>136</v>
      </c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1"/>
      <c r="CS130" s="69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1"/>
      <c r="DF130" s="57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9"/>
      <c r="DS130" s="57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9"/>
      <c r="EF130" s="57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9"/>
      <c r="ES130" s="60" t="s">
        <v>42</v>
      </c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2"/>
      <c r="FF130" s="17"/>
      <c r="FT130" s="30"/>
      <c r="FU130" s="32"/>
    </row>
    <row r="131" spans="1:177" s="8" customFormat="1" ht="10.5" customHeight="1">
      <c r="A131" s="78" t="s">
        <v>137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0" t="s">
        <v>138</v>
      </c>
      <c r="BY131" s="70"/>
      <c r="BZ131" s="70"/>
      <c r="CA131" s="70"/>
      <c r="CB131" s="70"/>
      <c r="CC131" s="70"/>
      <c r="CD131" s="70"/>
      <c r="CE131" s="71"/>
      <c r="CF131" s="69" t="s">
        <v>139</v>
      </c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1"/>
      <c r="CS131" s="69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1"/>
      <c r="DF131" s="57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9"/>
      <c r="DS131" s="57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9"/>
      <c r="EF131" s="57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9"/>
      <c r="ES131" s="60" t="s">
        <v>42</v>
      </c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2"/>
      <c r="FF131" s="17"/>
      <c r="FT131" s="30"/>
      <c r="FU131" s="32"/>
    </row>
    <row r="132" spans="1:177" ht="10.5" customHeight="1">
      <c r="A132" s="140" t="s">
        <v>140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80" t="s">
        <v>141</v>
      </c>
      <c r="BY132" s="70"/>
      <c r="BZ132" s="70"/>
      <c r="CA132" s="70"/>
      <c r="CB132" s="70"/>
      <c r="CC132" s="70"/>
      <c r="CD132" s="70"/>
      <c r="CE132" s="71"/>
      <c r="CF132" s="69" t="s">
        <v>42</v>
      </c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1"/>
      <c r="CS132" s="69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1"/>
      <c r="DF132" s="57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9"/>
      <c r="DS132" s="57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9"/>
      <c r="EF132" s="57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9"/>
      <c r="ES132" s="60" t="s">
        <v>42</v>
      </c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2"/>
      <c r="FU132" s="32"/>
    </row>
    <row r="133" spans="1:161" ht="19.5" customHeight="1">
      <c r="A133" s="78" t="s">
        <v>142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0" t="s">
        <v>143</v>
      </c>
      <c r="BY133" s="70"/>
      <c r="BZ133" s="70"/>
      <c r="CA133" s="70"/>
      <c r="CB133" s="70"/>
      <c r="CC133" s="70"/>
      <c r="CD133" s="70"/>
      <c r="CE133" s="71"/>
      <c r="CF133" s="69" t="s">
        <v>144</v>
      </c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1"/>
      <c r="CS133" s="69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1"/>
      <c r="DF133" s="57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9"/>
      <c r="DS133" s="57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9"/>
      <c r="EF133" s="57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9"/>
      <c r="ES133" s="60" t="s">
        <v>42</v>
      </c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2"/>
    </row>
    <row r="134" spans="1:161" ht="10.5" customHeight="1">
      <c r="A134" s="78" t="s">
        <v>145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0" t="s">
        <v>146</v>
      </c>
      <c r="BY134" s="70"/>
      <c r="BZ134" s="70"/>
      <c r="CA134" s="70"/>
      <c r="CB134" s="70"/>
      <c r="CC134" s="70"/>
      <c r="CD134" s="70"/>
      <c r="CE134" s="71"/>
      <c r="CF134" s="69" t="s">
        <v>147</v>
      </c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1"/>
      <c r="CS134" s="69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1"/>
      <c r="DF134" s="57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9"/>
      <c r="DS134" s="57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9"/>
      <c r="EF134" s="57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9"/>
      <c r="ES134" s="60" t="s">
        <v>42</v>
      </c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2"/>
    </row>
    <row r="135" spans="1:214" ht="21.75" customHeight="1">
      <c r="A135" s="78" t="s">
        <v>148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0" t="s">
        <v>149</v>
      </c>
      <c r="BY135" s="70"/>
      <c r="BZ135" s="70"/>
      <c r="CA135" s="70"/>
      <c r="CB135" s="70"/>
      <c r="CC135" s="70"/>
      <c r="CD135" s="70"/>
      <c r="CE135" s="71"/>
      <c r="CF135" s="69" t="s">
        <v>150</v>
      </c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1"/>
      <c r="CS135" s="69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1"/>
      <c r="DF135" s="57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9"/>
      <c r="DS135" s="57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9"/>
      <c r="EF135" s="57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9"/>
      <c r="ES135" s="60" t="s">
        <v>42</v>
      </c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2"/>
      <c r="HF135" s="7"/>
    </row>
    <row r="136" spans="1:161" ht="10.5" customHeight="1">
      <c r="A136" s="140" t="s">
        <v>151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80" t="s">
        <v>152</v>
      </c>
      <c r="BY136" s="70"/>
      <c r="BZ136" s="70"/>
      <c r="CA136" s="70"/>
      <c r="CB136" s="70"/>
      <c r="CC136" s="70"/>
      <c r="CD136" s="70"/>
      <c r="CE136" s="71"/>
      <c r="CF136" s="69" t="s">
        <v>42</v>
      </c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1"/>
      <c r="CS136" s="69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1"/>
      <c r="DF136" s="57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9"/>
      <c r="DS136" s="57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9"/>
      <c r="EF136" s="57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9"/>
      <c r="ES136" s="60" t="s">
        <v>42</v>
      </c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2"/>
    </row>
    <row r="137" spans="1:161" ht="21.75" customHeight="1" thickBot="1">
      <c r="A137" s="78" t="s">
        <v>153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0" t="s">
        <v>154</v>
      </c>
      <c r="BY137" s="70"/>
      <c r="BZ137" s="70"/>
      <c r="CA137" s="70"/>
      <c r="CB137" s="70"/>
      <c r="CC137" s="70"/>
      <c r="CD137" s="70"/>
      <c r="CE137" s="71"/>
      <c r="CF137" s="69" t="s">
        <v>155</v>
      </c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1"/>
      <c r="CS137" s="69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1"/>
      <c r="DF137" s="57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9"/>
      <c r="DS137" s="57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9"/>
      <c r="EF137" s="57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9"/>
      <c r="ES137" s="60" t="s">
        <v>42</v>
      </c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2"/>
    </row>
    <row r="138" spans="1:189" ht="12.75" customHeight="1">
      <c r="A138" s="140" t="s">
        <v>156</v>
      </c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80" t="s">
        <v>157</v>
      </c>
      <c r="BY138" s="70"/>
      <c r="BZ138" s="70"/>
      <c r="CA138" s="70"/>
      <c r="CB138" s="70"/>
      <c r="CC138" s="70"/>
      <c r="CD138" s="70"/>
      <c r="CE138" s="71"/>
      <c r="CF138" s="69" t="s">
        <v>42</v>
      </c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1"/>
      <c r="CS138" s="120" t="s">
        <v>204</v>
      </c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2"/>
      <c r="DF138" s="57">
        <f>DF142+DF173+DF174</f>
        <v>37355530.410000004</v>
      </c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9"/>
      <c r="DS138" s="57">
        <f>DS142+DS173+DS174</f>
        <v>29083753.010000005</v>
      </c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9"/>
      <c r="EF138" s="57">
        <f>EF142+EF173+EF174</f>
        <v>29427176.010000005</v>
      </c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9"/>
      <c r="ES138" s="60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2"/>
      <c r="GG138" s="7"/>
    </row>
    <row r="139" spans="1:161" ht="12" customHeight="1">
      <c r="A139" s="78" t="s">
        <v>158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0" t="s">
        <v>159</v>
      </c>
      <c r="BY139" s="70"/>
      <c r="BZ139" s="70"/>
      <c r="CA139" s="70"/>
      <c r="CB139" s="70"/>
      <c r="CC139" s="70"/>
      <c r="CD139" s="70"/>
      <c r="CE139" s="71"/>
      <c r="CF139" s="69" t="s">
        <v>160</v>
      </c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1"/>
      <c r="CS139" s="69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1"/>
      <c r="DF139" s="57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9"/>
      <c r="DS139" s="57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9"/>
      <c r="EF139" s="57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9"/>
      <c r="ES139" s="60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2"/>
    </row>
    <row r="140" spans="1:161" ht="10.5" customHeight="1" thickBot="1">
      <c r="A140" s="78" t="s">
        <v>161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136" t="s">
        <v>162</v>
      </c>
      <c r="BY140" s="137"/>
      <c r="BZ140" s="137"/>
      <c r="CA140" s="137"/>
      <c r="CB140" s="137"/>
      <c r="CC140" s="137"/>
      <c r="CD140" s="137"/>
      <c r="CE140" s="138"/>
      <c r="CF140" s="139" t="s">
        <v>163</v>
      </c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8"/>
      <c r="CS140" s="139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8"/>
      <c r="DF140" s="123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5"/>
      <c r="DS140" s="123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5"/>
      <c r="EF140" s="123"/>
      <c r="EG140" s="124"/>
      <c r="EH140" s="124"/>
      <c r="EI140" s="124"/>
      <c r="EJ140" s="124"/>
      <c r="EK140" s="124"/>
      <c r="EL140" s="124"/>
      <c r="EM140" s="124"/>
      <c r="EN140" s="124"/>
      <c r="EO140" s="124"/>
      <c r="EP140" s="124"/>
      <c r="EQ140" s="124"/>
      <c r="ER140" s="125"/>
      <c r="ES140" s="126"/>
      <c r="ET140" s="127"/>
      <c r="EU140" s="127"/>
      <c r="EV140" s="127"/>
      <c r="EW140" s="127"/>
      <c r="EX140" s="127"/>
      <c r="EY140" s="127"/>
      <c r="EZ140" s="127"/>
      <c r="FA140" s="127"/>
      <c r="FB140" s="127"/>
      <c r="FC140" s="127"/>
      <c r="FD140" s="127"/>
      <c r="FE140" s="128"/>
    </row>
    <row r="141" spans="1:176" ht="21.75" customHeight="1" thickBot="1">
      <c r="A141" s="78" t="s">
        <v>164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129" t="s">
        <v>165</v>
      </c>
      <c r="BY141" s="121"/>
      <c r="BZ141" s="121"/>
      <c r="CA141" s="121"/>
      <c r="CB141" s="121"/>
      <c r="CC141" s="121"/>
      <c r="CD141" s="121"/>
      <c r="CE141" s="122"/>
      <c r="CF141" s="120" t="s">
        <v>166</v>
      </c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2"/>
      <c r="CS141" s="120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2"/>
      <c r="DF141" s="130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2"/>
      <c r="DS141" s="130"/>
      <c r="DT141" s="131"/>
      <c r="DU141" s="131"/>
      <c r="DV141" s="131"/>
      <c r="DW141" s="131"/>
      <c r="DX141" s="131"/>
      <c r="DY141" s="131"/>
      <c r="DZ141" s="131"/>
      <c r="EA141" s="131"/>
      <c r="EB141" s="131"/>
      <c r="EC141" s="131"/>
      <c r="ED141" s="131"/>
      <c r="EE141" s="132"/>
      <c r="EF141" s="130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2"/>
      <c r="ES141" s="133"/>
      <c r="ET141" s="134"/>
      <c r="EU141" s="134"/>
      <c r="EV141" s="134"/>
      <c r="EW141" s="134"/>
      <c r="EX141" s="134"/>
      <c r="EY141" s="134"/>
      <c r="EZ141" s="134"/>
      <c r="FA141" s="134"/>
      <c r="FB141" s="134"/>
      <c r="FC141" s="134"/>
      <c r="FD141" s="134"/>
      <c r="FE141" s="135"/>
      <c r="FT141" s="7"/>
    </row>
    <row r="142" spans="1:161" ht="11.25" customHeight="1">
      <c r="A142" s="116" t="s">
        <v>167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8"/>
      <c r="BX142" s="119" t="s">
        <v>168</v>
      </c>
      <c r="BY142" s="67"/>
      <c r="BZ142" s="67"/>
      <c r="CA142" s="67"/>
      <c r="CB142" s="67"/>
      <c r="CC142" s="67"/>
      <c r="CD142" s="67"/>
      <c r="CE142" s="68"/>
      <c r="CF142" s="66" t="s">
        <v>169</v>
      </c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8"/>
      <c r="CS142" s="120" t="s">
        <v>204</v>
      </c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2"/>
      <c r="DF142" s="72">
        <f>SUM(DF144:DR172)</f>
        <v>31662355.14</v>
      </c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4"/>
      <c r="DS142" s="72">
        <f>SUM(DS144:EE172)</f>
        <v>23029799.26</v>
      </c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4"/>
      <c r="EF142" s="72">
        <f>SUM(EF144:ER172)</f>
        <v>23013222.26</v>
      </c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4"/>
      <c r="ES142" s="75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7"/>
    </row>
    <row r="143" spans="1:161" ht="11.25" customHeight="1">
      <c r="A143" s="63" t="s">
        <v>170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4" t="s">
        <v>168</v>
      </c>
      <c r="BY143" s="65"/>
      <c r="BZ143" s="65"/>
      <c r="CA143" s="65"/>
      <c r="CB143" s="65"/>
      <c r="CC143" s="65"/>
      <c r="CD143" s="65"/>
      <c r="CE143" s="65"/>
      <c r="CF143" s="66" t="s">
        <v>169</v>
      </c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8"/>
      <c r="CS143" s="66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8"/>
      <c r="DF143" s="72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4"/>
      <c r="DS143" s="72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4"/>
      <c r="EF143" s="72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4"/>
      <c r="ES143" s="75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7"/>
    </row>
    <row r="144" spans="1:161" ht="11.25" customHeight="1">
      <c r="A144" s="63" t="s">
        <v>206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4" t="s">
        <v>168</v>
      </c>
      <c r="BY144" s="65"/>
      <c r="BZ144" s="65"/>
      <c r="CA144" s="65"/>
      <c r="CB144" s="65"/>
      <c r="CC144" s="65"/>
      <c r="CD144" s="65"/>
      <c r="CE144" s="65"/>
      <c r="CF144" s="66" t="s">
        <v>169</v>
      </c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8"/>
      <c r="CS144" s="69" t="s">
        <v>197</v>
      </c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1"/>
      <c r="DF144" s="72">
        <f>6619.2+3495.82</f>
        <v>10115.02</v>
      </c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4"/>
      <c r="DS144" s="72">
        <v>6619.2</v>
      </c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4"/>
      <c r="EF144" s="72">
        <v>6619.2</v>
      </c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4"/>
      <c r="ES144" s="75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7"/>
    </row>
    <row r="145" spans="1:161" ht="11.25" customHeight="1">
      <c r="A145" s="63" t="s">
        <v>206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4" t="s">
        <v>168</v>
      </c>
      <c r="BY145" s="65"/>
      <c r="BZ145" s="65"/>
      <c r="CA145" s="65"/>
      <c r="CB145" s="65"/>
      <c r="CC145" s="65"/>
      <c r="CD145" s="65"/>
      <c r="CE145" s="65"/>
      <c r="CF145" s="66" t="s">
        <v>169</v>
      </c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8"/>
      <c r="CS145" s="69" t="s">
        <v>198</v>
      </c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1"/>
      <c r="DF145" s="72">
        <f>125380+85786+20000+108323.84+237024.86+55518.44</f>
        <v>632033.1399999999</v>
      </c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4"/>
      <c r="DS145" s="72">
        <f>125380+85786+20000+108323.84</f>
        <v>339489.83999999997</v>
      </c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4"/>
      <c r="EF145" s="72">
        <f>125380+85786+20000+108323.84</f>
        <v>339489.83999999997</v>
      </c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4"/>
      <c r="ES145" s="75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7"/>
    </row>
    <row r="146" spans="1:176" ht="11.25" customHeight="1">
      <c r="A146" s="63" t="s">
        <v>206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4" t="s">
        <v>168</v>
      </c>
      <c r="BY146" s="65"/>
      <c r="BZ146" s="65"/>
      <c r="CA146" s="65"/>
      <c r="CB146" s="65"/>
      <c r="CC146" s="65"/>
      <c r="CD146" s="65"/>
      <c r="CE146" s="65"/>
      <c r="CF146" s="66" t="s">
        <v>169</v>
      </c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8"/>
      <c r="CS146" s="69" t="s">
        <v>196</v>
      </c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1"/>
      <c r="DF146" s="72">
        <f>23700+37708+62542+3900+179104.41+268799.85+8000+5170</f>
        <v>588924.26</v>
      </c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4"/>
      <c r="DS146" s="72">
        <f>23700+37708+62542+3900+179104.41</f>
        <v>306954.41000000003</v>
      </c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4"/>
      <c r="EF146" s="72">
        <f>23700+37708+62542+3900+179104.41</f>
        <v>306954.41000000003</v>
      </c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4"/>
      <c r="ES146" s="75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7"/>
      <c r="FK146" s="6"/>
      <c r="FT146" s="30"/>
    </row>
    <row r="147" spans="1:177" ht="11.25" customHeight="1">
      <c r="A147" s="63" t="s">
        <v>206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4" t="s">
        <v>168</v>
      </c>
      <c r="BY147" s="65"/>
      <c r="BZ147" s="65"/>
      <c r="CA147" s="65"/>
      <c r="CB147" s="65"/>
      <c r="CC147" s="65"/>
      <c r="CD147" s="65"/>
      <c r="CE147" s="65"/>
      <c r="CF147" s="66" t="s">
        <v>169</v>
      </c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8"/>
      <c r="CS147" s="69" t="s">
        <v>199</v>
      </c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1"/>
      <c r="DF147" s="72">
        <f>217830+352436.37+25200+368570+35000+210303-56031</f>
        <v>1153308.37</v>
      </c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4"/>
      <c r="DS147" s="72">
        <f>217830+352436.37+25200+368570+35000</f>
        <v>999036.37</v>
      </c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4"/>
      <c r="EF147" s="72">
        <f>217830+352436.37+25200+368570+35000</f>
        <v>999036.37</v>
      </c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4"/>
      <c r="ES147" s="75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7"/>
      <c r="FQ147" s="6"/>
      <c r="FT147" s="30"/>
      <c r="FU147" s="31"/>
    </row>
    <row r="148" spans="1:186" ht="11.25" customHeight="1">
      <c r="A148" s="63" t="s">
        <v>206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4" t="s">
        <v>168</v>
      </c>
      <c r="BY148" s="65"/>
      <c r="BZ148" s="65"/>
      <c r="CA148" s="65"/>
      <c r="CB148" s="65"/>
      <c r="CC148" s="65"/>
      <c r="CD148" s="65"/>
      <c r="CE148" s="65"/>
      <c r="CF148" s="66" t="s">
        <v>169</v>
      </c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8"/>
      <c r="CS148" s="82" t="s">
        <v>207</v>
      </c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4"/>
      <c r="DF148" s="72">
        <f>116421.9-55422.94</f>
        <v>60998.95999999999</v>
      </c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4"/>
      <c r="DS148" s="72">
        <v>116421.9</v>
      </c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4"/>
      <c r="EF148" s="72">
        <v>116421.9</v>
      </c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4"/>
      <c r="ES148" s="72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7"/>
      <c r="FT148" s="30"/>
      <c r="FU148" s="32"/>
      <c r="GD148" s="7"/>
    </row>
    <row r="149" spans="1:233" s="8" customFormat="1" ht="11.25" customHeight="1">
      <c r="A149" s="63" t="s">
        <v>206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4" t="s">
        <v>168</v>
      </c>
      <c r="BY149" s="65"/>
      <c r="BZ149" s="65"/>
      <c r="CA149" s="65"/>
      <c r="CB149" s="65"/>
      <c r="CC149" s="65"/>
      <c r="CD149" s="65"/>
      <c r="CE149" s="65"/>
      <c r="CF149" s="66" t="s">
        <v>169</v>
      </c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8"/>
      <c r="CS149" s="82" t="s">
        <v>208</v>
      </c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4"/>
      <c r="DF149" s="72">
        <v>490722.75</v>
      </c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4"/>
      <c r="DS149" s="72">
        <v>490722.75</v>
      </c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4"/>
      <c r="EF149" s="72">
        <v>490722.75</v>
      </c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4"/>
      <c r="ES149" s="72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7"/>
      <c r="FF149" s="17"/>
      <c r="FK149" s="9"/>
      <c r="FT149" s="30"/>
      <c r="FU149" s="32"/>
      <c r="GD149" s="34"/>
      <c r="HU149" s="44"/>
      <c r="HV149" s="44"/>
      <c r="HW149" s="44"/>
      <c r="HX149" s="44"/>
      <c r="HY149" s="44"/>
    </row>
    <row r="150" spans="1:233" s="8" customFormat="1" ht="11.25" customHeight="1">
      <c r="A150" s="63" t="s">
        <v>206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4" t="s">
        <v>168</v>
      </c>
      <c r="BY150" s="65"/>
      <c r="BZ150" s="65"/>
      <c r="CA150" s="65"/>
      <c r="CB150" s="65"/>
      <c r="CC150" s="65"/>
      <c r="CD150" s="65"/>
      <c r="CE150" s="65"/>
      <c r="CF150" s="66" t="s">
        <v>169</v>
      </c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8"/>
      <c r="CS150" s="82" t="s">
        <v>200</v>
      </c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4"/>
      <c r="DF150" s="72">
        <f>9886961.07+874752.18-20000+82406.24-86902.74-45163-111800-214552.52</f>
        <v>10365701.23</v>
      </c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4"/>
      <c r="DS150" s="72">
        <f>3658532+29700+2893125.7+29200+1856500.4+257677+1084292.77+125000</f>
        <v>9934027.87</v>
      </c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4"/>
      <c r="EF150" s="72">
        <f>3658532+29700+2893125.7+29200+1856500.4+257677+1084292.77+125000</f>
        <v>9934027.87</v>
      </c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4"/>
      <c r="ES150" s="75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7"/>
      <c r="FF150" s="17"/>
      <c r="FT150" s="30"/>
      <c r="FU150" s="32"/>
      <c r="HU150" s="44"/>
      <c r="HV150" s="44"/>
      <c r="HW150" s="44"/>
      <c r="HX150" s="44"/>
      <c r="HY150" s="44"/>
    </row>
    <row r="151" spans="1:233" ht="11.25" customHeight="1">
      <c r="A151" s="63" t="s">
        <v>206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4" t="s">
        <v>168</v>
      </c>
      <c r="BY151" s="65"/>
      <c r="BZ151" s="65"/>
      <c r="CA151" s="65"/>
      <c r="CB151" s="65"/>
      <c r="CC151" s="65"/>
      <c r="CD151" s="65"/>
      <c r="CE151" s="65"/>
      <c r="CF151" s="66" t="s">
        <v>169</v>
      </c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8"/>
      <c r="CS151" s="82" t="s">
        <v>202</v>
      </c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4"/>
      <c r="DF151" s="72">
        <f>4474336+776758.26-4148</f>
        <v>5246946.26</v>
      </c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4"/>
      <c r="DS151" s="72">
        <v>4447800</v>
      </c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4"/>
      <c r="EF151" s="72">
        <v>4431223</v>
      </c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4"/>
      <c r="ES151" s="75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7"/>
      <c r="FU151" s="32"/>
      <c r="GR151" s="7"/>
      <c r="HF151" s="7">
        <f>DS148+DS149+DS151+DS162</f>
        <v>9581744.65</v>
      </c>
      <c r="HY151" s="7"/>
    </row>
    <row r="152" spans="1:214" ht="11.25" customHeight="1">
      <c r="A152" s="114" t="s">
        <v>206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5"/>
      <c r="BX152" s="69" t="s">
        <v>168</v>
      </c>
      <c r="BY152" s="70"/>
      <c r="BZ152" s="70"/>
      <c r="CA152" s="70"/>
      <c r="CB152" s="70"/>
      <c r="CC152" s="70"/>
      <c r="CD152" s="70"/>
      <c r="CE152" s="71"/>
      <c r="CF152" s="69" t="s">
        <v>169</v>
      </c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1"/>
      <c r="CS152" s="82" t="s">
        <v>203</v>
      </c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4"/>
      <c r="DF152" s="57">
        <f>45200+178786+20000+73940+13460+175014.62-59120-80050-24000+2780</f>
        <v>346010.62</v>
      </c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9"/>
      <c r="DS152" s="57">
        <f>45200+178786+20000+73940+13460</f>
        <v>331386</v>
      </c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9"/>
      <c r="EF152" s="57">
        <f>45200+178786+20000+73940+13460</f>
        <v>331386</v>
      </c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9"/>
      <c r="ES152" s="60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2"/>
      <c r="FN152" s="6"/>
      <c r="FQ152" s="6"/>
      <c r="FU152" s="32"/>
      <c r="HF152" s="7">
        <f>EF148+EF149+EF151+EF162</f>
        <v>9565167.65</v>
      </c>
    </row>
    <row r="153" spans="1:233" ht="11.25" customHeight="1">
      <c r="A153" s="63" t="s">
        <v>206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4" t="s">
        <v>168</v>
      </c>
      <c r="BY153" s="65"/>
      <c r="BZ153" s="65"/>
      <c r="CA153" s="65"/>
      <c r="CB153" s="65"/>
      <c r="CC153" s="65"/>
      <c r="CD153" s="65"/>
      <c r="CE153" s="65"/>
      <c r="CF153" s="66" t="s">
        <v>169</v>
      </c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8"/>
      <c r="CS153" s="82" t="s">
        <v>210</v>
      </c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4"/>
      <c r="DF153" s="72">
        <f>5745-95.5</f>
        <v>5649.5</v>
      </c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4"/>
      <c r="DS153" s="72">
        <v>5745</v>
      </c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4"/>
      <c r="EF153" s="72">
        <v>5745</v>
      </c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4"/>
      <c r="ES153" s="75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7"/>
      <c r="FF153" s="56"/>
      <c r="FK153" s="6"/>
      <c r="FU153" s="56"/>
      <c r="HY153" s="7"/>
    </row>
    <row r="154" spans="1:233" ht="11.25" customHeight="1">
      <c r="A154" s="63" t="s">
        <v>206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4" t="s">
        <v>168</v>
      </c>
      <c r="BY154" s="65"/>
      <c r="BZ154" s="65"/>
      <c r="CA154" s="65"/>
      <c r="CB154" s="65"/>
      <c r="CC154" s="65"/>
      <c r="CD154" s="65"/>
      <c r="CE154" s="65"/>
      <c r="CF154" s="66" t="s">
        <v>169</v>
      </c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8"/>
      <c r="CS154" s="82" t="s">
        <v>330</v>
      </c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4"/>
      <c r="DF154" s="72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4"/>
      <c r="DS154" s="72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4"/>
      <c r="EF154" s="72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4"/>
      <c r="ES154" s="75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7"/>
      <c r="FF154" s="56"/>
      <c r="FK154" s="6"/>
      <c r="FU154" s="56"/>
      <c r="HY154" s="7"/>
    </row>
    <row r="155" spans="1:233" ht="11.25" customHeight="1">
      <c r="A155" s="63" t="s">
        <v>206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4" t="s">
        <v>168</v>
      </c>
      <c r="BY155" s="65"/>
      <c r="BZ155" s="65"/>
      <c r="CA155" s="65"/>
      <c r="CB155" s="65"/>
      <c r="CC155" s="65"/>
      <c r="CD155" s="65"/>
      <c r="CE155" s="65"/>
      <c r="CF155" s="66" t="s">
        <v>169</v>
      </c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8"/>
      <c r="CS155" s="82" t="s">
        <v>331</v>
      </c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4"/>
      <c r="DF155" s="72">
        <v>47943</v>
      </c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4"/>
      <c r="DS155" s="72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4"/>
      <c r="EF155" s="72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4"/>
      <c r="ES155" s="75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7"/>
      <c r="FK155" s="6"/>
      <c r="FU155" s="32"/>
      <c r="HY155" s="7"/>
    </row>
    <row r="156" spans="1:186" ht="11.25" customHeight="1">
      <c r="A156" s="63" t="s">
        <v>206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4" t="s">
        <v>168</v>
      </c>
      <c r="BY156" s="65"/>
      <c r="BZ156" s="65"/>
      <c r="CA156" s="65"/>
      <c r="CB156" s="65"/>
      <c r="CC156" s="65"/>
      <c r="CD156" s="65"/>
      <c r="CE156" s="65"/>
      <c r="CF156" s="66" t="s">
        <v>169</v>
      </c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8"/>
      <c r="CS156" s="82" t="s">
        <v>214</v>
      </c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4"/>
      <c r="DF156" s="72">
        <f>528584.92+2232789.06+109295+1344810</f>
        <v>4215478.98</v>
      </c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4"/>
      <c r="DS156" s="72">
        <v>528584.92</v>
      </c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4"/>
      <c r="EF156" s="72">
        <v>528584.92</v>
      </c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4"/>
      <c r="ES156" s="75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7"/>
      <c r="GD156" s="7"/>
    </row>
    <row r="157" spans="1:167" ht="11.25" customHeight="1">
      <c r="A157" s="63" t="s">
        <v>206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4" t="s">
        <v>168</v>
      </c>
      <c r="BY157" s="65"/>
      <c r="BZ157" s="65"/>
      <c r="CA157" s="65"/>
      <c r="CB157" s="65"/>
      <c r="CC157" s="65"/>
      <c r="CD157" s="65"/>
      <c r="CE157" s="65"/>
      <c r="CF157" s="66" t="s">
        <v>169</v>
      </c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8"/>
      <c r="CS157" s="82" t="s">
        <v>211</v>
      </c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4"/>
      <c r="DF157" s="72">
        <f>189300+454252+20000+97218.8+45163+111800-27000</f>
        <v>890733.8</v>
      </c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4"/>
      <c r="DS157" s="72">
        <v>189300</v>
      </c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4"/>
      <c r="EF157" s="72">
        <v>189300</v>
      </c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4"/>
      <c r="ES157" s="75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7"/>
      <c r="FI157" s="7"/>
      <c r="FK157" s="6"/>
    </row>
    <row r="158" spans="1:162" ht="11.25" customHeight="1">
      <c r="A158" s="63" t="s">
        <v>206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4" t="s">
        <v>168</v>
      </c>
      <c r="BY158" s="65"/>
      <c r="BZ158" s="65"/>
      <c r="CA158" s="65"/>
      <c r="CB158" s="65"/>
      <c r="CC158" s="65"/>
      <c r="CD158" s="65"/>
      <c r="CE158" s="65"/>
      <c r="CF158" s="66" t="s">
        <v>169</v>
      </c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8"/>
      <c r="CS158" s="69" t="s">
        <v>212</v>
      </c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1"/>
      <c r="DF158" s="72">
        <f>308220+378330+59120+132250+24000-2780</f>
        <v>899140</v>
      </c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4"/>
      <c r="DS158" s="72">
        <v>308220</v>
      </c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4"/>
      <c r="EF158" s="72">
        <v>308220</v>
      </c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4"/>
      <c r="ES158" s="75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7"/>
      <c r="FF158" s="51"/>
    </row>
    <row r="159" spans="1:161" ht="11.25" customHeight="1">
      <c r="A159" s="63" t="s">
        <v>206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4" t="s">
        <v>168</v>
      </c>
      <c r="BY159" s="65"/>
      <c r="BZ159" s="65"/>
      <c r="CA159" s="65"/>
      <c r="CB159" s="65"/>
      <c r="CC159" s="65"/>
      <c r="CD159" s="65"/>
      <c r="CE159" s="65"/>
      <c r="CF159" s="66" t="s">
        <v>169</v>
      </c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8"/>
      <c r="CS159" s="69" t="s">
        <v>319</v>
      </c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1"/>
      <c r="DF159" s="57">
        <v>1002847.5</v>
      </c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9"/>
      <c r="DS159" s="72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4"/>
      <c r="EF159" s="72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4"/>
      <c r="ES159" s="75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7"/>
    </row>
    <row r="160" spans="1:162" ht="11.25" customHeight="1">
      <c r="A160" s="63" t="s">
        <v>206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4" t="s">
        <v>168</v>
      </c>
      <c r="BY160" s="65"/>
      <c r="BZ160" s="65"/>
      <c r="CA160" s="65"/>
      <c r="CB160" s="65"/>
      <c r="CC160" s="65"/>
      <c r="CD160" s="65"/>
      <c r="CE160" s="65"/>
      <c r="CF160" s="66" t="s">
        <v>169</v>
      </c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8"/>
      <c r="CS160" s="69" t="s">
        <v>216</v>
      </c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1"/>
      <c r="DF160" s="72">
        <f>491131.08+139142.93</f>
        <v>630274.01</v>
      </c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4"/>
      <c r="DS160" s="72">
        <v>491131</v>
      </c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4"/>
      <c r="EF160" s="72">
        <v>491131</v>
      </c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4"/>
      <c r="ES160" s="75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7"/>
      <c r="FF160" s="33"/>
    </row>
    <row r="161" spans="1:162" ht="11.25" customHeight="1">
      <c r="A161" s="63" t="s">
        <v>206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4" t="s">
        <v>168</v>
      </c>
      <c r="BY161" s="65"/>
      <c r="BZ161" s="65"/>
      <c r="CA161" s="65"/>
      <c r="CB161" s="65"/>
      <c r="CC161" s="65"/>
      <c r="CD161" s="65"/>
      <c r="CE161" s="65"/>
      <c r="CF161" s="66" t="s">
        <v>169</v>
      </c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8"/>
      <c r="CS161" s="69" t="s">
        <v>215</v>
      </c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1"/>
      <c r="DF161" s="72">
        <f>7560+1805.15</f>
        <v>9365.15</v>
      </c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4"/>
      <c r="DS161" s="72">
        <v>7560</v>
      </c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4"/>
      <c r="EF161" s="72">
        <v>7560</v>
      </c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4"/>
      <c r="ES161" s="75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7"/>
      <c r="FF161" s="33"/>
    </row>
    <row r="162" spans="1:162" ht="11.25" customHeight="1">
      <c r="A162" s="63" t="s">
        <v>206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4" t="s">
        <v>168</v>
      </c>
      <c r="BY162" s="65"/>
      <c r="BZ162" s="65"/>
      <c r="CA162" s="65"/>
      <c r="CB162" s="65"/>
      <c r="CC162" s="65"/>
      <c r="CD162" s="65"/>
      <c r="CE162" s="65"/>
      <c r="CF162" s="66" t="s">
        <v>169</v>
      </c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8"/>
      <c r="CS162" s="69" t="s">
        <v>226</v>
      </c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1"/>
      <c r="DF162" s="72">
        <v>4442800</v>
      </c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4"/>
      <c r="DS162" s="57">
        <v>4526800</v>
      </c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9"/>
      <c r="EF162" s="57">
        <v>4526800</v>
      </c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9"/>
      <c r="ES162" s="75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7"/>
      <c r="FF162" s="33"/>
    </row>
    <row r="163" spans="1:162" ht="11.25" customHeight="1">
      <c r="A163" s="63" t="s">
        <v>206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4" t="s">
        <v>168</v>
      </c>
      <c r="BY163" s="65"/>
      <c r="BZ163" s="65"/>
      <c r="CA163" s="65"/>
      <c r="CB163" s="65"/>
      <c r="CC163" s="65"/>
      <c r="CD163" s="65"/>
      <c r="CE163" s="65"/>
      <c r="CF163" s="66" t="s">
        <v>169</v>
      </c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8"/>
      <c r="CS163" s="69" t="s">
        <v>318</v>
      </c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1"/>
      <c r="DF163" s="72">
        <v>32326.24</v>
      </c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4"/>
      <c r="DS163" s="72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4"/>
      <c r="EF163" s="72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4"/>
      <c r="ES163" s="75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7"/>
      <c r="FF163" s="50"/>
    </row>
    <row r="164" spans="1:162" ht="11.25" customHeight="1">
      <c r="A164" s="63" t="s">
        <v>206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4" t="s">
        <v>168</v>
      </c>
      <c r="BY164" s="65"/>
      <c r="BZ164" s="65"/>
      <c r="CA164" s="65"/>
      <c r="CB164" s="65"/>
      <c r="CC164" s="65"/>
      <c r="CD164" s="65"/>
      <c r="CE164" s="65"/>
      <c r="CF164" s="66" t="s">
        <v>169</v>
      </c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8"/>
      <c r="CS164" s="69" t="s">
        <v>217</v>
      </c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1"/>
      <c r="DF164" s="72">
        <f>90182.45+100000</f>
        <v>190182.45</v>
      </c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4"/>
      <c r="DS164" s="72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4"/>
      <c r="EF164" s="72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4"/>
      <c r="ES164" s="75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7"/>
      <c r="FF164" s="45"/>
    </row>
    <row r="165" spans="1:162" ht="11.25" customHeight="1">
      <c r="A165" s="63" t="s">
        <v>206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4" t="s">
        <v>168</v>
      </c>
      <c r="BY165" s="65"/>
      <c r="BZ165" s="65"/>
      <c r="CA165" s="65"/>
      <c r="CB165" s="65"/>
      <c r="CC165" s="65"/>
      <c r="CD165" s="65"/>
      <c r="CE165" s="65"/>
      <c r="CF165" s="66" t="s">
        <v>169</v>
      </c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8"/>
      <c r="CS165" s="69" t="s">
        <v>314</v>
      </c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1"/>
      <c r="DF165" s="72">
        <f>278425+19678.4</f>
        <v>298103.4</v>
      </c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4"/>
      <c r="DS165" s="72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4"/>
      <c r="EF165" s="72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4"/>
      <c r="ES165" s="75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7"/>
      <c r="FF165" s="52"/>
    </row>
    <row r="166" spans="1:162" ht="11.25" customHeight="1">
      <c r="A166" s="63" t="s">
        <v>206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4" t="s">
        <v>168</v>
      </c>
      <c r="BY166" s="65"/>
      <c r="BZ166" s="65"/>
      <c r="CA166" s="65"/>
      <c r="CB166" s="65"/>
      <c r="CC166" s="65"/>
      <c r="CD166" s="65"/>
      <c r="CE166" s="65"/>
      <c r="CF166" s="66" t="s">
        <v>169</v>
      </c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8"/>
      <c r="CS166" s="69" t="s">
        <v>315</v>
      </c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1"/>
      <c r="DF166" s="72">
        <f>34438+7900</f>
        <v>42338</v>
      </c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4"/>
      <c r="DS166" s="72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4"/>
      <c r="EF166" s="72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4"/>
      <c r="ES166" s="75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7"/>
      <c r="FF166" s="51"/>
    </row>
    <row r="167" spans="1:161" ht="11.25" customHeight="1">
      <c r="A167" s="63" t="s">
        <v>206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4" t="s">
        <v>168</v>
      </c>
      <c r="BY167" s="65"/>
      <c r="BZ167" s="65"/>
      <c r="CA167" s="65"/>
      <c r="CB167" s="65"/>
      <c r="CC167" s="65"/>
      <c r="CD167" s="65"/>
      <c r="CE167" s="65"/>
      <c r="CF167" s="66" t="s">
        <v>169</v>
      </c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8"/>
      <c r="CS167" s="69" t="s">
        <v>320</v>
      </c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1"/>
      <c r="DF167" s="57">
        <v>60412.5</v>
      </c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9"/>
      <c r="DS167" s="72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4"/>
      <c r="EF167" s="72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4"/>
      <c r="ES167" s="75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7"/>
    </row>
    <row r="168" spans="1:161" ht="11.25" customHeight="1">
      <c r="A168" s="63" t="s">
        <v>206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4" t="s">
        <v>168</v>
      </c>
      <c r="BY168" s="65"/>
      <c r="BZ168" s="65"/>
      <c r="CA168" s="65"/>
      <c r="CB168" s="65"/>
      <c r="CC168" s="65"/>
      <c r="CD168" s="65"/>
      <c r="CE168" s="65"/>
      <c r="CF168" s="66" t="s">
        <v>169</v>
      </c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8"/>
      <c r="CS168" s="82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4"/>
      <c r="DF168" s="72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4"/>
      <c r="DS168" s="72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4"/>
      <c r="EF168" s="72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4"/>
      <c r="ES168" s="75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7"/>
    </row>
    <row r="169" spans="1:161" ht="11.25" customHeight="1">
      <c r="A169" s="63" t="s">
        <v>206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4" t="s">
        <v>168</v>
      </c>
      <c r="BY169" s="65"/>
      <c r="BZ169" s="65"/>
      <c r="CA169" s="65"/>
      <c r="CB169" s="65"/>
      <c r="CC169" s="65"/>
      <c r="CD169" s="65"/>
      <c r="CE169" s="65"/>
      <c r="CF169" s="66" t="s">
        <v>169</v>
      </c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8"/>
      <c r="CS169" s="82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4"/>
      <c r="DF169" s="72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4"/>
      <c r="DS169" s="72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4"/>
      <c r="EF169" s="72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4"/>
      <c r="ES169" s="75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7"/>
    </row>
    <row r="170" spans="1:161" ht="11.25" customHeight="1">
      <c r="A170" s="63" t="s">
        <v>206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4" t="s">
        <v>168</v>
      </c>
      <c r="BY170" s="65"/>
      <c r="BZ170" s="65"/>
      <c r="CA170" s="65"/>
      <c r="CB170" s="65"/>
      <c r="CC170" s="65"/>
      <c r="CD170" s="65"/>
      <c r="CE170" s="65"/>
      <c r="CF170" s="66" t="s">
        <v>169</v>
      </c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8"/>
      <c r="CS170" s="82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4"/>
      <c r="DF170" s="72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4"/>
      <c r="DS170" s="72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4"/>
      <c r="EF170" s="72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4"/>
      <c r="ES170" s="75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7"/>
    </row>
    <row r="171" spans="1:161" ht="11.25" customHeight="1">
      <c r="A171" s="63" t="s">
        <v>206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4" t="s">
        <v>168</v>
      </c>
      <c r="BY171" s="65"/>
      <c r="BZ171" s="65"/>
      <c r="CA171" s="65"/>
      <c r="CB171" s="65"/>
      <c r="CC171" s="65"/>
      <c r="CD171" s="65"/>
      <c r="CE171" s="65"/>
      <c r="CF171" s="66" t="s">
        <v>169</v>
      </c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8"/>
      <c r="CS171" s="82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4"/>
      <c r="DF171" s="72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4"/>
      <c r="DS171" s="72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4"/>
      <c r="EF171" s="72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4"/>
      <c r="ES171" s="75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7"/>
    </row>
    <row r="172" spans="1:161" ht="11.25" customHeight="1">
      <c r="A172" s="63" t="s">
        <v>206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4" t="s">
        <v>168</v>
      </c>
      <c r="BY172" s="65"/>
      <c r="BZ172" s="65"/>
      <c r="CA172" s="65"/>
      <c r="CB172" s="65"/>
      <c r="CC172" s="65"/>
      <c r="CD172" s="65"/>
      <c r="CE172" s="65"/>
      <c r="CF172" s="66" t="s">
        <v>169</v>
      </c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8"/>
      <c r="CS172" s="82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4"/>
      <c r="DF172" s="72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4"/>
      <c r="DS172" s="72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4"/>
      <c r="EF172" s="72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4"/>
      <c r="ES172" s="75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7"/>
    </row>
    <row r="173" spans="1:162" ht="11.25" customHeight="1">
      <c r="A173" s="78" t="s">
        <v>309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0" t="s">
        <v>172</v>
      </c>
      <c r="BY173" s="70"/>
      <c r="BZ173" s="70"/>
      <c r="CA173" s="70"/>
      <c r="CB173" s="70"/>
      <c r="CC173" s="70"/>
      <c r="CD173" s="70"/>
      <c r="CE173" s="71"/>
      <c r="CF173" s="69" t="s">
        <v>308</v>
      </c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1"/>
      <c r="CS173" s="82" t="s">
        <v>207</v>
      </c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4"/>
      <c r="DF173" s="72">
        <v>371343.26</v>
      </c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4"/>
      <c r="DS173" s="72">
        <v>393774.26</v>
      </c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4"/>
      <c r="EF173" s="72">
        <v>393774.26</v>
      </c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4"/>
      <c r="ES173" s="60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2"/>
      <c r="FF173" s="36"/>
    </row>
    <row r="174" spans="1:162" ht="11.25" customHeight="1">
      <c r="A174" s="78" t="s">
        <v>309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0" t="s">
        <v>172</v>
      </c>
      <c r="BY174" s="70"/>
      <c r="BZ174" s="70"/>
      <c r="CA174" s="70"/>
      <c r="CB174" s="70"/>
      <c r="CC174" s="70"/>
      <c r="CD174" s="70"/>
      <c r="CE174" s="71"/>
      <c r="CF174" s="69" t="s">
        <v>308</v>
      </c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1"/>
      <c r="CS174" s="82" t="s">
        <v>208</v>
      </c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4"/>
      <c r="DF174" s="72">
        <f>5060179.49+261652.52</f>
        <v>5321832.01</v>
      </c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4"/>
      <c r="DS174" s="72">
        <v>5660179.49</v>
      </c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4"/>
      <c r="EF174" s="72">
        <v>6020179.49</v>
      </c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4"/>
      <c r="ES174" s="60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2"/>
      <c r="FF174" s="36"/>
    </row>
    <row r="175" spans="1:161" ht="11.25" customHeight="1">
      <c r="A175" s="78" t="s">
        <v>171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0" t="s">
        <v>310</v>
      </c>
      <c r="BY175" s="70"/>
      <c r="BZ175" s="70"/>
      <c r="CA175" s="70"/>
      <c r="CB175" s="70"/>
      <c r="CC175" s="70"/>
      <c r="CD175" s="70"/>
      <c r="CE175" s="71"/>
      <c r="CF175" s="69" t="s">
        <v>173</v>
      </c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1"/>
      <c r="CS175" s="82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4"/>
      <c r="DF175" s="57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9"/>
      <c r="DS175" s="57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9"/>
      <c r="EF175" s="57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9"/>
      <c r="ES175" s="60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2"/>
    </row>
    <row r="176" spans="1:161" ht="33.75" customHeight="1">
      <c r="A176" s="112" t="s">
        <v>174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80" t="s">
        <v>311</v>
      </c>
      <c r="BY176" s="70"/>
      <c r="BZ176" s="70"/>
      <c r="CA176" s="70"/>
      <c r="CB176" s="70"/>
      <c r="CC176" s="70"/>
      <c r="CD176" s="70"/>
      <c r="CE176" s="71"/>
      <c r="CF176" s="69" t="s">
        <v>175</v>
      </c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1"/>
      <c r="CS176" s="69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1"/>
      <c r="DF176" s="57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9"/>
      <c r="DS176" s="57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9"/>
      <c r="EF176" s="57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9"/>
      <c r="ES176" s="60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2"/>
    </row>
    <row r="177" spans="1:228" ht="22.5" customHeight="1">
      <c r="A177" s="112" t="s">
        <v>176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80" t="s">
        <v>312</v>
      </c>
      <c r="BY177" s="70"/>
      <c r="BZ177" s="70"/>
      <c r="CA177" s="70"/>
      <c r="CB177" s="70"/>
      <c r="CC177" s="70"/>
      <c r="CD177" s="70"/>
      <c r="CE177" s="71"/>
      <c r="CF177" s="69" t="s">
        <v>177</v>
      </c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1"/>
      <c r="CS177" s="69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1"/>
      <c r="DF177" s="57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9"/>
      <c r="DS177" s="57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9"/>
      <c r="EF177" s="57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9"/>
      <c r="ES177" s="60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2"/>
      <c r="HT177" s="7">
        <f>DF148+DF149+DF151+DF162+DF173+DF174</f>
        <v>15934643.239999998</v>
      </c>
    </row>
    <row r="178" spans="1:161" ht="12.75" customHeight="1">
      <c r="A178" s="107" t="s">
        <v>178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8" t="s">
        <v>179</v>
      </c>
      <c r="BY178" s="109"/>
      <c r="BZ178" s="109"/>
      <c r="CA178" s="109"/>
      <c r="CB178" s="109"/>
      <c r="CC178" s="109"/>
      <c r="CD178" s="109"/>
      <c r="CE178" s="110"/>
      <c r="CF178" s="111" t="s">
        <v>180</v>
      </c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10"/>
      <c r="CS178" s="69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1"/>
      <c r="DF178" s="57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9"/>
      <c r="DS178" s="57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9"/>
      <c r="EF178" s="57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9"/>
      <c r="ES178" s="60" t="s">
        <v>42</v>
      </c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2"/>
    </row>
    <row r="179" spans="1:161" ht="22.5" customHeight="1">
      <c r="A179" s="91" t="s">
        <v>181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103" t="s">
        <v>182</v>
      </c>
      <c r="BY179" s="104"/>
      <c r="BZ179" s="104"/>
      <c r="CA179" s="104"/>
      <c r="CB179" s="104"/>
      <c r="CC179" s="104"/>
      <c r="CD179" s="104"/>
      <c r="CE179" s="105"/>
      <c r="CF179" s="106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5"/>
      <c r="CS179" s="69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1"/>
      <c r="DF179" s="57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9"/>
      <c r="DS179" s="57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9"/>
      <c r="EF179" s="57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9"/>
      <c r="ES179" s="60" t="s">
        <v>42</v>
      </c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2"/>
    </row>
    <row r="180" spans="1:161" ht="12.75" customHeight="1">
      <c r="A180" s="91" t="s">
        <v>183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103" t="s">
        <v>184</v>
      </c>
      <c r="BY180" s="104"/>
      <c r="BZ180" s="104"/>
      <c r="CA180" s="104"/>
      <c r="CB180" s="104"/>
      <c r="CC180" s="104"/>
      <c r="CD180" s="104"/>
      <c r="CE180" s="105"/>
      <c r="CF180" s="106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5"/>
      <c r="CS180" s="69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1"/>
      <c r="DF180" s="57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9"/>
      <c r="DS180" s="57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9"/>
      <c r="EF180" s="57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9"/>
      <c r="ES180" s="60" t="s">
        <v>42</v>
      </c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2"/>
    </row>
    <row r="181" spans="1:161" ht="9" customHeight="1">
      <c r="A181" s="91" t="s">
        <v>186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103" t="s">
        <v>185</v>
      </c>
      <c r="BY181" s="104"/>
      <c r="BZ181" s="104"/>
      <c r="CA181" s="104"/>
      <c r="CB181" s="104"/>
      <c r="CC181" s="104"/>
      <c r="CD181" s="104"/>
      <c r="CE181" s="105"/>
      <c r="CF181" s="106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5"/>
      <c r="CS181" s="69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1"/>
      <c r="DF181" s="57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9"/>
      <c r="DS181" s="57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9"/>
      <c r="EF181" s="57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9"/>
      <c r="ES181" s="60" t="s">
        <v>42</v>
      </c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2"/>
    </row>
    <row r="182" spans="1:249" ht="14.25" customHeight="1">
      <c r="A182" s="107" t="s">
        <v>187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8" t="s">
        <v>188</v>
      </c>
      <c r="BY182" s="109"/>
      <c r="BZ182" s="109"/>
      <c r="CA182" s="109"/>
      <c r="CB182" s="109"/>
      <c r="CC182" s="109"/>
      <c r="CD182" s="109"/>
      <c r="CE182" s="110"/>
      <c r="CF182" s="111" t="s">
        <v>42</v>
      </c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10"/>
      <c r="CS182" s="69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1"/>
      <c r="DF182" s="57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9"/>
      <c r="DS182" s="57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9"/>
      <c r="EF182" s="57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9"/>
      <c r="ES182" s="60" t="s">
        <v>42</v>
      </c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2"/>
      <c r="IO182" s="7"/>
    </row>
    <row r="183" spans="1:161" ht="19.5" customHeight="1">
      <c r="A183" s="91" t="s">
        <v>189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103" t="s">
        <v>190</v>
      </c>
      <c r="BY183" s="104"/>
      <c r="BZ183" s="104"/>
      <c r="CA183" s="104"/>
      <c r="CB183" s="104"/>
      <c r="CC183" s="104"/>
      <c r="CD183" s="104"/>
      <c r="CE183" s="105"/>
      <c r="CF183" s="106" t="s">
        <v>191</v>
      </c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5"/>
      <c r="CS183" s="69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1"/>
      <c r="DF183" s="57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9"/>
      <c r="DS183" s="57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9"/>
      <c r="EF183" s="57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9"/>
      <c r="ES183" s="60" t="s">
        <v>42</v>
      </c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2"/>
    </row>
    <row r="184" spans="1:161" ht="9" customHeight="1" hidden="1" thickBot="1">
      <c r="A184" s="91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3"/>
      <c r="BY184" s="94"/>
      <c r="BZ184" s="94"/>
      <c r="CA184" s="94"/>
      <c r="CB184" s="94"/>
      <c r="CC184" s="94"/>
      <c r="CD184" s="94"/>
      <c r="CE184" s="95"/>
      <c r="CF184" s="96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5"/>
      <c r="CS184" s="97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9"/>
      <c r="DF184" s="100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2"/>
      <c r="DS184" s="100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2"/>
      <c r="EF184" s="85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7"/>
      <c r="ES184" s="88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90"/>
    </row>
    <row r="185" spans="97:135" ht="3" customHeight="1" hidden="1"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</row>
    <row r="186" spans="97:135" ht="11.25"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</row>
  </sheetData>
  <sheetProtection/>
  <mergeCells count="1298">
    <mergeCell ref="EF153:ER153"/>
    <mergeCell ref="ES153:FE153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A153:BW153"/>
    <mergeCell ref="BX153:CE153"/>
    <mergeCell ref="CF153:CR153"/>
    <mergeCell ref="CS153:DE153"/>
    <mergeCell ref="DF153:DR153"/>
    <mergeCell ref="DS153:EE153"/>
    <mergeCell ref="EF69:ER69"/>
    <mergeCell ref="ES69:FE69"/>
    <mergeCell ref="A69:BW69"/>
    <mergeCell ref="BX69:CE69"/>
    <mergeCell ref="CF69:CR69"/>
    <mergeCell ref="CS69:DE69"/>
    <mergeCell ref="DF69:DR69"/>
    <mergeCell ref="DS69:EE69"/>
    <mergeCell ref="EF166:ER166"/>
    <mergeCell ref="ES166:FE166"/>
    <mergeCell ref="A166:BW166"/>
    <mergeCell ref="BX166:CE166"/>
    <mergeCell ref="CF166:CR166"/>
    <mergeCell ref="CS166:DE166"/>
    <mergeCell ref="DF166:DR166"/>
    <mergeCell ref="DS166:EE166"/>
    <mergeCell ref="EF112:ER112"/>
    <mergeCell ref="ES112:FE112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A112:BW112"/>
    <mergeCell ref="BX112:CE112"/>
    <mergeCell ref="CF112:CR112"/>
    <mergeCell ref="CS112:DE112"/>
    <mergeCell ref="DF112:DR112"/>
    <mergeCell ref="DS112:EE112"/>
    <mergeCell ref="A94:BW94"/>
    <mergeCell ref="BX94:CE94"/>
    <mergeCell ref="CF94:CR94"/>
    <mergeCell ref="CS94:DE94"/>
    <mergeCell ref="DF94:DR94"/>
    <mergeCell ref="DS94:EE94"/>
    <mergeCell ref="EF57:ER57"/>
    <mergeCell ref="ES57:FE57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57:BW57"/>
    <mergeCell ref="BX57:CE57"/>
    <mergeCell ref="CF57:CR57"/>
    <mergeCell ref="CS57:DE57"/>
    <mergeCell ref="DF57:DR57"/>
    <mergeCell ref="DS57:EE57"/>
    <mergeCell ref="CF51:CR51"/>
    <mergeCell ref="CS51:DE51"/>
    <mergeCell ref="DF51:DR51"/>
    <mergeCell ref="DS51:EE51"/>
    <mergeCell ref="EF51:ER51"/>
    <mergeCell ref="ES51:FE51"/>
    <mergeCell ref="EF110:ER110"/>
    <mergeCell ref="ES110:FE110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  <mergeCell ref="A110:BW110"/>
    <mergeCell ref="BX110:CE110"/>
    <mergeCell ref="CF110:CR110"/>
    <mergeCell ref="CS110:DE110"/>
    <mergeCell ref="DF110:DR110"/>
    <mergeCell ref="DS110:EE110"/>
    <mergeCell ref="EF55:ER55"/>
    <mergeCell ref="ES55:FE55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55:BW55"/>
    <mergeCell ref="BX55:CE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EF113:ER113"/>
    <mergeCell ref="ES113:FE113"/>
    <mergeCell ref="A113:BW113"/>
    <mergeCell ref="BX113:CE113"/>
    <mergeCell ref="CF113:CR113"/>
    <mergeCell ref="CS113:DE113"/>
    <mergeCell ref="DF113:DR113"/>
    <mergeCell ref="DS113:EE113"/>
    <mergeCell ref="A95:BW95"/>
    <mergeCell ref="BX95:CE95"/>
    <mergeCell ref="CF95:CR95"/>
    <mergeCell ref="CS95:DE95"/>
    <mergeCell ref="DF95:DR95"/>
    <mergeCell ref="DS95:EE95"/>
    <mergeCell ref="EF111:ER111"/>
    <mergeCell ref="ES111:FE111"/>
    <mergeCell ref="A111:BW111"/>
    <mergeCell ref="BX111:CE111"/>
    <mergeCell ref="CF111:CR111"/>
    <mergeCell ref="CS111:DE111"/>
    <mergeCell ref="DF111:DR111"/>
    <mergeCell ref="DS111:EE111"/>
    <mergeCell ref="EF54:ER54"/>
    <mergeCell ref="ES54:FE54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54:BW54"/>
    <mergeCell ref="BX54:CE54"/>
    <mergeCell ref="CF54:CR54"/>
    <mergeCell ref="CS54:DE54"/>
    <mergeCell ref="DF54:DR54"/>
    <mergeCell ref="DS54:EE54"/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BX48:CE48"/>
    <mergeCell ref="A48:BW48"/>
    <mergeCell ref="ES48:FE48"/>
    <mergeCell ref="EF48:ER48"/>
    <mergeCell ref="DS48:EE48"/>
    <mergeCell ref="DF48:DR48"/>
    <mergeCell ref="CS48:DE48"/>
    <mergeCell ref="CF48:CR48"/>
    <mergeCell ref="DW1:FE1"/>
    <mergeCell ref="DW2:FE2"/>
    <mergeCell ref="DW3:FE3"/>
    <mergeCell ref="DW4:FE4"/>
    <mergeCell ref="DW5:FE5"/>
    <mergeCell ref="DW6:EI6"/>
    <mergeCell ref="EL6:FE6"/>
    <mergeCell ref="DW7:EI7"/>
    <mergeCell ref="EL7:FE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EE16:EP16"/>
    <mergeCell ref="ES16:FE16"/>
    <mergeCell ref="EE17:EP17"/>
    <mergeCell ref="ES17:FE17"/>
    <mergeCell ref="K18:DP18"/>
    <mergeCell ref="EE18:EP18"/>
    <mergeCell ref="ES18:FE18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9:ER29"/>
    <mergeCell ref="ES29:FE29"/>
    <mergeCell ref="A29:BW29"/>
    <mergeCell ref="BX29:CE29"/>
    <mergeCell ref="CF29:CR29"/>
    <mergeCell ref="CS29:DE29"/>
    <mergeCell ref="DF29:DR29"/>
    <mergeCell ref="DS29:E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EF52:ER52"/>
    <mergeCell ref="ES52:FE52"/>
    <mergeCell ref="A50:BW50"/>
    <mergeCell ref="BX50:CE50"/>
    <mergeCell ref="CF50:CR50"/>
    <mergeCell ref="CS50:DE50"/>
    <mergeCell ref="DF50:DR50"/>
    <mergeCell ref="DS50:EE50"/>
    <mergeCell ref="A51:BW51"/>
    <mergeCell ref="BX51:CE51"/>
    <mergeCell ref="EF60:ER60"/>
    <mergeCell ref="ES60:FE60"/>
    <mergeCell ref="EF50:ER50"/>
    <mergeCell ref="ES50:FE50"/>
    <mergeCell ref="A52:BW52"/>
    <mergeCell ref="BX52:CE52"/>
    <mergeCell ref="CF52:CR52"/>
    <mergeCell ref="CS52:DE52"/>
    <mergeCell ref="DF52:DR52"/>
    <mergeCell ref="DS52:EE52"/>
    <mergeCell ref="A60:BW60"/>
    <mergeCell ref="BX60:CE60"/>
    <mergeCell ref="CF60:CR60"/>
    <mergeCell ref="CS60:DE60"/>
    <mergeCell ref="DF60:DR60"/>
    <mergeCell ref="DS60:EE60"/>
    <mergeCell ref="A61:BW61"/>
    <mergeCell ref="BX61:CE62"/>
    <mergeCell ref="CF61:CR62"/>
    <mergeCell ref="CS61:DE62"/>
    <mergeCell ref="DF61:DR62"/>
    <mergeCell ref="DS61:EE62"/>
    <mergeCell ref="EF61:ER62"/>
    <mergeCell ref="ES61:FE62"/>
    <mergeCell ref="A62:BW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5"/>
    <mergeCell ref="CF64:CR65"/>
    <mergeCell ref="CS64:DE65"/>
    <mergeCell ref="DF64:DR65"/>
    <mergeCell ref="DS64:EE65"/>
    <mergeCell ref="EF64:ER65"/>
    <mergeCell ref="ES64:FE65"/>
    <mergeCell ref="A65:BW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2"/>
    <mergeCell ref="CF71:CR72"/>
    <mergeCell ref="CS71:DE72"/>
    <mergeCell ref="DF71:DR72"/>
    <mergeCell ref="DS71:EE72"/>
    <mergeCell ref="EF71:ER72"/>
    <mergeCell ref="ES71:FE72"/>
    <mergeCell ref="A72:BW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7"/>
    <mergeCell ref="CF76:CR77"/>
    <mergeCell ref="CS76:DE77"/>
    <mergeCell ref="DF76:DR77"/>
    <mergeCell ref="DS76:EE77"/>
    <mergeCell ref="EF76:ER77"/>
    <mergeCell ref="ES76:FE77"/>
    <mergeCell ref="A77:BW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8:ER88"/>
    <mergeCell ref="ES88:F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A88:BW88"/>
    <mergeCell ref="BX88:CE88"/>
    <mergeCell ref="CF88:CR88"/>
    <mergeCell ref="CS88:DE88"/>
    <mergeCell ref="DF88:DR88"/>
    <mergeCell ref="DS88:EE88"/>
    <mergeCell ref="A89:BW89"/>
    <mergeCell ref="BX89:CE89"/>
    <mergeCell ref="CF89:CR89"/>
    <mergeCell ref="CS89:DE89"/>
    <mergeCell ref="DF89:DR89"/>
    <mergeCell ref="DS89:EE89"/>
    <mergeCell ref="A90:BW90"/>
    <mergeCell ref="BX90:CE90"/>
    <mergeCell ref="CF90:CR90"/>
    <mergeCell ref="CS90:DE90"/>
    <mergeCell ref="DF90:DR90"/>
    <mergeCell ref="DS90:EE90"/>
    <mergeCell ref="BX96:CE96"/>
    <mergeCell ref="CF96:CR96"/>
    <mergeCell ref="CS96:DE96"/>
    <mergeCell ref="DF96:DR96"/>
    <mergeCell ref="EF89:ER89"/>
    <mergeCell ref="ES89:FE89"/>
    <mergeCell ref="EF90:ER90"/>
    <mergeCell ref="ES90:FE90"/>
    <mergeCell ref="ES96:FE96"/>
    <mergeCell ref="DS96:E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6:BW96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EF104:ER104"/>
    <mergeCell ref="ES104:FE104"/>
    <mergeCell ref="A104:BW104"/>
    <mergeCell ref="BX104:CE104"/>
    <mergeCell ref="CF104:CR104"/>
    <mergeCell ref="CS104:DE104"/>
    <mergeCell ref="DF104:DR104"/>
    <mergeCell ref="DS104:E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EF108:ER108"/>
    <mergeCell ref="ES108:FE108"/>
    <mergeCell ref="EF107:ER107"/>
    <mergeCell ref="ES107:FE107"/>
    <mergeCell ref="A107:BW107"/>
    <mergeCell ref="BX107:CE107"/>
    <mergeCell ref="CF107:CR107"/>
    <mergeCell ref="CS107:DE107"/>
    <mergeCell ref="DF107:DR107"/>
    <mergeCell ref="DS107:EE107"/>
    <mergeCell ref="A108:BW108"/>
    <mergeCell ref="BX108:CE108"/>
    <mergeCell ref="CF108:CR108"/>
    <mergeCell ref="CS108:DE108"/>
    <mergeCell ref="DF108:DR108"/>
    <mergeCell ref="DS108:EE108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A132:BW132"/>
    <mergeCell ref="BX132:CE132"/>
    <mergeCell ref="CF132:CR132"/>
    <mergeCell ref="CS132:DE132"/>
    <mergeCell ref="DF132:DR132"/>
    <mergeCell ref="DS132:EE132"/>
    <mergeCell ref="EF132:ER132"/>
    <mergeCell ref="ES132:FE132"/>
    <mergeCell ref="A133:BW133"/>
    <mergeCell ref="BX133:CE133"/>
    <mergeCell ref="CF133:CR133"/>
    <mergeCell ref="CS133:DE133"/>
    <mergeCell ref="DF133:DR133"/>
    <mergeCell ref="DS133:EE133"/>
    <mergeCell ref="EF133:ER133"/>
    <mergeCell ref="ES133:F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F137:ER137"/>
    <mergeCell ref="ES137:FE137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A139:BW139"/>
    <mergeCell ref="BX139:CE139"/>
    <mergeCell ref="CF139:CR139"/>
    <mergeCell ref="CS139:DE139"/>
    <mergeCell ref="DF139:DR139"/>
    <mergeCell ref="DS139:EE139"/>
    <mergeCell ref="EF139:ER139"/>
    <mergeCell ref="ES139:FE139"/>
    <mergeCell ref="A140:BW140"/>
    <mergeCell ref="BX140:CE140"/>
    <mergeCell ref="CF140:CR140"/>
    <mergeCell ref="CS140:DE140"/>
    <mergeCell ref="DF140:DR140"/>
    <mergeCell ref="DS140:EE140"/>
    <mergeCell ref="EF140:ER140"/>
    <mergeCell ref="ES140:FE140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EF148:ER148"/>
    <mergeCell ref="ES148:FE148"/>
    <mergeCell ref="A148:BW148"/>
    <mergeCell ref="BX148:CE148"/>
    <mergeCell ref="CF148:CR148"/>
    <mergeCell ref="CS148:DE148"/>
    <mergeCell ref="DF148:DR148"/>
    <mergeCell ref="DS148:EE148"/>
    <mergeCell ref="EF149:ER149"/>
    <mergeCell ref="ES149:FE149"/>
    <mergeCell ref="A149:BW149"/>
    <mergeCell ref="BX149:CE149"/>
    <mergeCell ref="CF149:CR149"/>
    <mergeCell ref="CS149:DE149"/>
    <mergeCell ref="DF149:DR149"/>
    <mergeCell ref="DS149:E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EF155:ER155"/>
    <mergeCell ref="ES155:FE155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5:BW155"/>
    <mergeCell ref="BX155:CE155"/>
    <mergeCell ref="CF155:CR155"/>
    <mergeCell ref="CS155:DE155"/>
    <mergeCell ref="DF155:DR155"/>
    <mergeCell ref="DS155:EE155"/>
    <mergeCell ref="ES157:FE157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BX157:CE157"/>
    <mergeCell ref="CF157:CR157"/>
    <mergeCell ref="CS157:DE157"/>
    <mergeCell ref="DF157:DR157"/>
    <mergeCell ref="DS157:EE157"/>
    <mergeCell ref="EF157:ER157"/>
    <mergeCell ref="EF167:ER167"/>
    <mergeCell ref="CS167:DE167"/>
    <mergeCell ref="DF167:DR167"/>
    <mergeCell ref="DS167:EE167"/>
    <mergeCell ref="EF162:ER162"/>
    <mergeCell ref="ES167:FE167"/>
    <mergeCell ref="A159:BW159"/>
    <mergeCell ref="BX159:CE159"/>
    <mergeCell ref="CF159:CR159"/>
    <mergeCell ref="CS159:DE159"/>
    <mergeCell ref="DF159:DR159"/>
    <mergeCell ref="DS159:EE159"/>
    <mergeCell ref="A167:BW167"/>
    <mergeCell ref="BX167:CE167"/>
    <mergeCell ref="CF167:CR167"/>
    <mergeCell ref="A168:BW168"/>
    <mergeCell ref="BX168:CE168"/>
    <mergeCell ref="CF168:CR168"/>
    <mergeCell ref="CS168:DE168"/>
    <mergeCell ref="DF168:DR168"/>
    <mergeCell ref="DS168:EE168"/>
    <mergeCell ref="EF168:ER168"/>
    <mergeCell ref="ES168:FE168"/>
    <mergeCell ref="A169:BW169"/>
    <mergeCell ref="BX169:CE169"/>
    <mergeCell ref="CF169:CR169"/>
    <mergeCell ref="CS169:DE169"/>
    <mergeCell ref="DF169:DR169"/>
    <mergeCell ref="DS169:EE169"/>
    <mergeCell ref="EF169:ER169"/>
    <mergeCell ref="ES169:FE169"/>
    <mergeCell ref="A170:BW170"/>
    <mergeCell ref="BX170:CE170"/>
    <mergeCell ref="CF170:CR170"/>
    <mergeCell ref="CS170:DE170"/>
    <mergeCell ref="DF170:DR170"/>
    <mergeCell ref="DS170:EE170"/>
    <mergeCell ref="EF170:ER170"/>
    <mergeCell ref="ES170:FE170"/>
    <mergeCell ref="A171:BW171"/>
    <mergeCell ref="BX171:CE171"/>
    <mergeCell ref="CF171:CR171"/>
    <mergeCell ref="CS171:DE171"/>
    <mergeCell ref="DF171:DR171"/>
    <mergeCell ref="DS171:EE171"/>
    <mergeCell ref="EF171:ER171"/>
    <mergeCell ref="ES171:FE171"/>
    <mergeCell ref="A172:BW172"/>
    <mergeCell ref="BX172:CE172"/>
    <mergeCell ref="CF172:CR172"/>
    <mergeCell ref="CS172:DE172"/>
    <mergeCell ref="DF172:DR172"/>
    <mergeCell ref="DS172:EE172"/>
    <mergeCell ref="EF172:ER172"/>
    <mergeCell ref="ES172:FE172"/>
    <mergeCell ref="A175:BW175"/>
    <mergeCell ref="BX175:CE175"/>
    <mergeCell ref="CF175:CR175"/>
    <mergeCell ref="CS175:DE175"/>
    <mergeCell ref="DF175:DR175"/>
    <mergeCell ref="DS175:EE175"/>
    <mergeCell ref="EF175:ER175"/>
    <mergeCell ref="ES175:FE175"/>
    <mergeCell ref="A176:BW176"/>
    <mergeCell ref="BX176:CE176"/>
    <mergeCell ref="CF176:CR176"/>
    <mergeCell ref="CS176:DE176"/>
    <mergeCell ref="DF176:DR176"/>
    <mergeCell ref="DS176:EE176"/>
    <mergeCell ref="EF176:ER176"/>
    <mergeCell ref="ES176:FE176"/>
    <mergeCell ref="A177:BW177"/>
    <mergeCell ref="BX177:CE177"/>
    <mergeCell ref="CF177:CR177"/>
    <mergeCell ref="CS177:DE177"/>
    <mergeCell ref="DF177:DR177"/>
    <mergeCell ref="DS177:EE177"/>
    <mergeCell ref="EF177:ER177"/>
    <mergeCell ref="ES177:FE177"/>
    <mergeCell ref="A178:BW178"/>
    <mergeCell ref="BX178:CE178"/>
    <mergeCell ref="CF178:CR178"/>
    <mergeCell ref="CS178:DE178"/>
    <mergeCell ref="DF178:DR178"/>
    <mergeCell ref="DS178:EE178"/>
    <mergeCell ref="EF178:ER178"/>
    <mergeCell ref="ES178:FE178"/>
    <mergeCell ref="A179:BW179"/>
    <mergeCell ref="BX179:CE179"/>
    <mergeCell ref="CF179:CR179"/>
    <mergeCell ref="CS179:DE179"/>
    <mergeCell ref="DF179:DR179"/>
    <mergeCell ref="DS179:EE179"/>
    <mergeCell ref="EF179:ER179"/>
    <mergeCell ref="ES179:FE179"/>
    <mergeCell ref="A180:BW180"/>
    <mergeCell ref="BX180:CE180"/>
    <mergeCell ref="CF180:CR180"/>
    <mergeCell ref="CS180:DE180"/>
    <mergeCell ref="DF180:DR180"/>
    <mergeCell ref="DS180:EE180"/>
    <mergeCell ref="EF180:ER180"/>
    <mergeCell ref="ES180:FE180"/>
    <mergeCell ref="A181:BW181"/>
    <mergeCell ref="BX181:CE181"/>
    <mergeCell ref="CF181:CR181"/>
    <mergeCell ref="CS181:DE181"/>
    <mergeCell ref="DF181:DR181"/>
    <mergeCell ref="DS181:EE181"/>
    <mergeCell ref="EF181:ER181"/>
    <mergeCell ref="ES181:FE181"/>
    <mergeCell ref="A182:BW182"/>
    <mergeCell ref="BX182:CE182"/>
    <mergeCell ref="CF182:CR182"/>
    <mergeCell ref="CS182:DE182"/>
    <mergeCell ref="DF182:DR182"/>
    <mergeCell ref="DS182:EE182"/>
    <mergeCell ref="EF182:ER182"/>
    <mergeCell ref="ES182:FE182"/>
    <mergeCell ref="A183:BW183"/>
    <mergeCell ref="BX183:CE183"/>
    <mergeCell ref="CF183:CR183"/>
    <mergeCell ref="CS183:DE183"/>
    <mergeCell ref="DF183:DR183"/>
    <mergeCell ref="DS183:EE183"/>
    <mergeCell ref="EF183:ER183"/>
    <mergeCell ref="ES183:FE183"/>
    <mergeCell ref="EF184:ER184"/>
    <mergeCell ref="ES184:FE184"/>
    <mergeCell ref="A184:BW184"/>
    <mergeCell ref="BX184:CE184"/>
    <mergeCell ref="CF184:CR184"/>
    <mergeCell ref="CS184:DE184"/>
    <mergeCell ref="DF184:DR184"/>
    <mergeCell ref="DS184:EE184"/>
    <mergeCell ref="ES53:FE53"/>
    <mergeCell ref="A162:BW162"/>
    <mergeCell ref="BX162:CE162"/>
    <mergeCell ref="CF162:CR162"/>
    <mergeCell ref="CS162:DE162"/>
    <mergeCell ref="DF162:DR162"/>
    <mergeCell ref="DS162:EE162"/>
    <mergeCell ref="EF159:ER159"/>
    <mergeCell ref="ES159:FE159"/>
    <mergeCell ref="A157:BW157"/>
    <mergeCell ref="ES162:FE162"/>
    <mergeCell ref="A53:BW53"/>
    <mergeCell ref="BX53:CE53"/>
    <mergeCell ref="CF53:CR53"/>
    <mergeCell ref="CS53:DE53"/>
    <mergeCell ref="DF53:DR53"/>
    <mergeCell ref="DS53:EE53"/>
    <mergeCell ref="A91:BW91"/>
    <mergeCell ref="EF53:ER53"/>
    <mergeCell ref="CF91:CR91"/>
    <mergeCell ref="CS91:DE91"/>
    <mergeCell ref="DF91:DR91"/>
    <mergeCell ref="DS91:EE91"/>
    <mergeCell ref="EF91:ER91"/>
    <mergeCell ref="EF96:ER96"/>
    <mergeCell ref="ES91:FE91"/>
    <mergeCell ref="EF95:ER95"/>
    <mergeCell ref="ES95:FE95"/>
    <mergeCell ref="EF94:ER94"/>
    <mergeCell ref="ES94:FE94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BX91:CE91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EF160:ER160"/>
    <mergeCell ref="ES160:FE160"/>
    <mergeCell ref="A160:BW160"/>
    <mergeCell ref="BX160:CE160"/>
    <mergeCell ref="CF160:CR160"/>
    <mergeCell ref="CS160:DE160"/>
    <mergeCell ref="DF160:DR160"/>
    <mergeCell ref="DS160:EE160"/>
    <mergeCell ref="A174:BW174"/>
    <mergeCell ref="BX174:CE174"/>
    <mergeCell ref="CF174:CR174"/>
    <mergeCell ref="CS174:DE174"/>
    <mergeCell ref="DF174:DR174"/>
    <mergeCell ref="DS174:EE174"/>
    <mergeCell ref="EF174:ER174"/>
    <mergeCell ref="ES174:FE174"/>
    <mergeCell ref="A173:BW173"/>
    <mergeCell ref="BX173:CE173"/>
    <mergeCell ref="CF173:CR173"/>
    <mergeCell ref="CS173:DE173"/>
    <mergeCell ref="DF173:DR173"/>
    <mergeCell ref="DS173:EE173"/>
    <mergeCell ref="EF173:ER173"/>
    <mergeCell ref="ES173:FE173"/>
    <mergeCell ref="EF164:ER164"/>
    <mergeCell ref="ES164:FE164"/>
    <mergeCell ref="A164:BW164"/>
    <mergeCell ref="BX164:CE164"/>
    <mergeCell ref="CF164:CR164"/>
    <mergeCell ref="CS164:DE164"/>
    <mergeCell ref="DF164:DR164"/>
    <mergeCell ref="DS164:EE164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2"/>
  <sheetViews>
    <sheetView tabSelected="1" view="pageBreakPreview" zoomScaleSheetLayoutView="100" zoomScalePageLayoutView="0" workbookViewId="0" topLeftCell="A4">
      <selection activeCell="HM9" sqref="HM9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72" width="10.875" style="1" bestFit="1" customWidth="1"/>
    <col min="173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35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12"/>
    </row>
    <row r="2" spans="1:162" s="2" customFormat="1" ht="11.25">
      <c r="A2" s="5"/>
      <c r="B2" s="338" t="s">
        <v>227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8"/>
      <c r="FE2" s="338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315" t="s">
        <v>228</v>
      </c>
      <c r="B4" s="315"/>
      <c r="C4" s="315"/>
      <c r="D4" s="315"/>
      <c r="E4" s="315"/>
      <c r="F4" s="315"/>
      <c r="G4" s="315"/>
      <c r="H4" s="323"/>
      <c r="I4" s="332" t="s">
        <v>0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3"/>
      <c r="CN4" s="314" t="s">
        <v>229</v>
      </c>
      <c r="CO4" s="315"/>
      <c r="CP4" s="315"/>
      <c r="CQ4" s="315"/>
      <c r="CR4" s="315"/>
      <c r="CS4" s="315"/>
      <c r="CT4" s="315"/>
      <c r="CU4" s="323"/>
      <c r="CV4" s="314" t="s">
        <v>230</v>
      </c>
      <c r="CW4" s="315"/>
      <c r="CX4" s="315"/>
      <c r="CY4" s="315"/>
      <c r="CZ4" s="315"/>
      <c r="DA4" s="315"/>
      <c r="DB4" s="315"/>
      <c r="DC4" s="315"/>
      <c r="DD4" s="315"/>
      <c r="DE4" s="323"/>
      <c r="DF4" s="237" t="s">
        <v>231</v>
      </c>
      <c r="DG4" s="301" t="s">
        <v>10</v>
      </c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</row>
    <row r="5" spans="1:162" s="3" customFormat="1" ht="11.25">
      <c r="A5" s="325"/>
      <c r="B5" s="325"/>
      <c r="C5" s="325"/>
      <c r="D5" s="325"/>
      <c r="E5" s="325"/>
      <c r="F5" s="325"/>
      <c r="G5" s="325"/>
      <c r="H5" s="326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5"/>
      <c r="CN5" s="324"/>
      <c r="CO5" s="325"/>
      <c r="CP5" s="325"/>
      <c r="CQ5" s="325"/>
      <c r="CR5" s="325"/>
      <c r="CS5" s="325"/>
      <c r="CT5" s="325"/>
      <c r="CU5" s="326"/>
      <c r="CV5" s="324"/>
      <c r="CW5" s="325"/>
      <c r="CX5" s="325"/>
      <c r="CY5" s="325"/>
      <c r="CZ5" s="325"/>
      <c r="DA5" s="325"/>
      <c r="DB5" s="325"/>
      <c r="DC5" s="325"/>
      <c r="DD5" s="325"/>
      <c r="DE5" s="326"/>
      <c r="DF5" s="238"/>
      <c r="DG5" s="328" t="s">
        <v>4</v>
      </c>
      <c r="DH5" s="329"/>
      <c r="DI5" s="329"/>
      <c r="DJ5" s="329"/>
      <c r="DK5" s="329"/>
      <c r="DL5" s="329"/>
      <c r="DM5" s="330" t="s">
        <v>194</v>
      </c>
      <c r="DN5" s="330"/>
      <c r="DO5" s="330"/>
      <c r="DP5" s="312" t="s">
        <v>5</v>
      </c>
      <c r="DQ5" s="312"/>
      <c r="DR5" s="312"/>
      <c r="DS5" s="313"/>
      <c r="DT5" s="328" t="s">
        <v>4</v>
      </c>
      <c r="DU5" s="329"/>
      <c r="DV5" s="329"/>
      <c r="DW5" s="329"/>
      <c r="DX5" s="329"/>
      <c r="DY5" s="329"/>
      <c r="DZ5" s="330" t="s">
        <v>195</v>
      </c>
      <c r="EA5" s="330"/>
      <c r="EB5" s="330"/>
      <c r="EC5" s="312" t="s">
        <v>5</v>
      </c>
      <c r="ED5" s="312"/>
      <c r="EE5" s="312"/>
      <c r="EF5" s="313"/>
      <c r="EG5" s="328" t="s">
        <v>4</v>
      </c>
      <c r="EH5" s="329"/>
      <c r="EI5" s="329"/>
      <c r="EJ5" s="329"/>
      <c r="EK5" s="329"/>
      <c r="EL5" s="329"/>
      <c r="EM5" s="330" t="s">
        <v>302</v>
      </c>
      <c r="EN5" s="330"/>
      <c r="EO5" s="330"/>
      <c r="EP5" s="312" t="s">
        <v>5</v>
      </c>
      <c r="EQ5" s="312"/>
      <c r="ER5" s="312"/>
      <c r="ES5" s="313"/>
      <c r="ET5" s="314" t="s">
        <v>9</v>
      </c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</row>
    <row r="6" spans="1:162" s="2" customFormat="1" ht="78" customHeight="1">
      <c r="A6" s="317"/>
      <c r="B6" s="317"/>
      <c r="C6" s="317"/>
      <c r="D6" s="317"/>
      <c r="E6" s="317"/>
      <c r="F6" s="317"/>
      <c r="G6" s="317"/>
      <c r="H6" s="327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7"/>
      <c r="CN6" s="316"/>
      <c r="CO6" s="317"/>
      <c r="CP6" s="317"/>
      <c r="CQ6" s="317"/>
      <c r="CR6" s="317"/>
      <c r="CS6" s="317"/>
      <c r="CT6" s="317"/>
      <c r="CU6" s="327"/>
      <c r="CV6" s="316"/>
      <c r="CW6" s="317"/>
      <c r="CX6" s="317"/>
      <c r="CY6" s="317"/>
      <c r="CZ6" s="317"/>
      <c r="DA6" s="317"/>
      <c r="DB6" s="317"/>
      <c r="DC6" s="317"/>
      <c r="DD6" s="317"/>
      <c r="DE6" s="327"/>
      <c r="DF6" s="239"/>
      <c r="DG6" s="318" t="s">
        <v>232</v>
      </c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20"/>
      <c r="DT6" s="318" t="s">
        <v>233</v>
      </c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20"/>
      <c r="EG6" s="318" t="s">
        <v>234</v>
      </c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20"/>
      <c r="ET6" s="316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</row>
    <row r="7" spans="1:162" s="3" customFormat="1" ht="12" thickBot="1">
      <c r="A7" s="321" t="s">
        <v>11</v>
      </c>
      <c r="B7" s="321"/>
      <c r="C7" s="321"/>
      <c r="D7" s="321"/>
      <c r="E7" s="321"/>
      <c r="F7" s="321"/>
      <c r="G7" s="321"/>
      <c r="H7" s="322"/>
      <c r="I7" s="321" t="s">
        <v>12</v>
      </c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2"/>
      <c r="CN7" s="304" t="s">
        <v>13</v>
      </c>
      <c r="CO7" s="305"/>
      <c r="CP7" s="305"/>
      <c r="CQ7" s="305"/>
      <c r="CR7" s="305"/>
      <c r="CS7" s="305"/>
      <c r="CT7" s="305"/>
      <c r="CU7" s="306"/>
      <c r="CV7" s="304" t="s">
        <v>14</v>
      </c>
      <c r="CW7" s="305"/>
      <c r="CX7" s="305"/>
      <c r="CY7" s="305"/>
      <c r="CZ7" s="305"/>
      <c r="DA7" s="305"/>
      <c r="DB7" s="305"/>
      <c r="DC7" s="305"/>
      <c r="DD7" s="305"/>
      <c r="DE7" s="306"/>
      <c r="DF7" s="37" t="s">
        <v>15</v>
      </c>
      <c r="DG7" s="304" t="s">
        <v>17</v>
      </c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6"/>
      <c r="DT7" s="304" t="s">
        <v>18</v>
      </c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6"/>
      <c r="EG7" s="304" t="s">
        <v>306</v>
      </c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6"/>
      <c r="ET7" s="304" t="s">
        <v>307</v>
      </c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</row>
    <row r="8" spans="1:162" s="2" customFormat="1" ht="14.25" customHeight="1">
      <c r="A8" s="109">
        <v>1</v>
      </c>
      <c r="B8" s="109"/>
      <c r="C8" s="109"/>
      <c r="D8" s="109"/>
      <c r="E8" s="109"/>
      <c r="F8" s="109"/>
      <c r="G8" s="109"/>
      <c r="H8" s="110"/>
      <c r="I8" s="307" t="s">
        <v>235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308" t="s">
        <v>236</v>
      </c>
      <c r="CO8" s="309"/>
      <c r="CP8" s="309"/>
      <c r="CQ8" s="309"/>
      <c r="CR8" s="309"/>
      <c r="CS8" s="309"/>
      <c r="CT8" s="309"/>
      <c r="CU8" s="310"/>
      <c r="CV8" s="293" t="s">
        <v>42</v>
      </c>
      <c r="CW8" s="291"/>
      <c r="CX8" s="291"/>
      <c r="CY8" s="291"/>
      <c r="CZ8" s="291"/>
      <c r="DA8" s="291"/>
      <c r="DB8" s="291"/>
      <c r="DC8" s="291"/>
      <c r="DD8" s="291"/>
      <c r="DE8" s="292"/>
      <c r="DF8" s="38"/>
      <c r="DG8" s="311">
        <f>DG15</f>
        <v>37355530.41</v>
      </c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6"/>
      <c r="DT8" s="311">
        <f>DT15</f>
        <v>29083753.009999998</v>
      </c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6"/>
      <c r="EG8" s="311">
        <f>EG15</f>
        <v>29427176.009999998</v>
      </c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6"/>
      <c r="ET8" s="294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7"/>
    </row>
    <row r="9" spans="1:162" ht="117" customHeight="1">
      <c r="A9" s="104" t="s">
        <v>237</v>
      </c>
      <c r="B9" s="104"/>
      <c r="C9" s="104"/>
      <c r="D9" s="104"/>
      <c r="E9" s="104"/>
      <c r="F9" s="104"/>
      <c r="G9" s="104"/>
      <c r="H9" s="105"/>
      <c r="I9" s="299" t="s">
        <v>238</v>
      </c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103" t="s">
        <v>239</v>
      </c>
      <c r="CO9" s="104"/>
      <c r="CP9" s="104"/>
      <c r="CQ9" s="104"/>
      <c r="CR9" s="104"/>
      <c r="CS9" s="104"/>
      <c r="CT9" s="104"/>
      <c r="CU9" s="105"/>
      <c r="CV9" s="106" t="s">
        <v>42</v>
      </c>
      <c r="CW9" s="104"/>
      <c r="CX9" s="104"/>
      <c r="CY9" s="104"/>
      <c r="CZ9" s="104"/>
      <c r="DA9" s="104"/>
      <c r="DB9" s="104"/>
      <c r="DC9" s="104"/>
      <c r="DD9" s="104"/>
      <c r="DE9" s="105"/>
      <c r="DF9" s="39"/>
      <c r="DG9" s="283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3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301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3"/>
      <c r="ET9" s="280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4"/>
    </row>
    <row r="10" spans="1:162" s="4" customFormat="1" ht="31.5" customHeight="1">
      <c r="A10" s="104" t="s">
        <v>240</v>
      </c>
      <c r="B10" s="104"/>
      <c r="C10" s="104"/>
      <c r="D10" s="104"/>
      <c r="E10" s="104"/>
      <c r="F10" s="104"/>
      <c r="G10" s="104"/>
      <c r="H10" s="105"/>
      <c r="I10" s="299" t="s">
        <v>241</v>
      </c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103" t="s">
        <v>242</v>
      </c>
      <c r="CO10" s="104"/>
      <c r="CP10" s="104"/>
      <c r="CQ10" s="104"/>
      <c r="CR10" s="104"/>
      <c r="CS10" s="104"/>
      <c r="CT10" s="104"/>
      <c r="CU10" s="105"/>
      <c r="CV10" s="106" t="s">
        <v>42</v>
      </c>
      <c r="CW10" s="104"/>
      <c r="CX10" s="104"/>
      <c r="CY10" s="104"/>
      <c r="CZ10" s="104"/>
      <c r="DA10" s="104"/>
      <c r="DB10" s="104"/>
      <c r="DC10" s="104"/>
      <c r="DD10" s="104"/>
      <c r="DE10" s="105"/>
      <c r="DF10" s="39"/>
      <c r="DG10" s="280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8"/>
      <c r="DT10" s="280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8"/>
      <c r="EG10" s="280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  <c r="ET10" s="283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4"/>
    </row>
    <row r="11" spans="1:172" s="4" customFormat="1" ht="23.25" customHeight="1">
      <c r="A11" s="104" t="s">
        <v>243</v>
      </c>
      <c r="B11" s="104"/>
      <c r="C11" s="104"/>
      <c r="D11" s="104"/>
      <c r="E11" s="104"/>
      <c r="F11" s="104"/>
      <c r="G11" s="104"/>
      <c r="H11" s="105"/>
      <c r="I11" s="299" t="s">
        <v>244</v>
      </c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103" t="s">
        <v>245</v>
      </c>
      <c r="CO11" s="104"/>
      <c r="CP11" s="104"/>
      <c r="CQ11" s="104"/>
      <c r="CR11" s="104"/>
      <c r="CS11" s="104"/>
      <c r="CT11" s="104"/>
      <c r="CU11" s="105"/>
      <c r="CV11" s="106" t="s">
        <v>42</v>
      </c>
      <c r="CW11" s="104"/>
      <c r="CX11" s="104"/>
      <c r="CY11" s="104"/>
      <c r="CZ11" s="104"/>
      <c r="DA11" s="104"/>
      <c r="DB11" s="104"/>
      <c r="DC11" s="104"/>
      <c r="DD11" s="104"/>
      <c r="DE11" s="105"/>
      <c r="DF11" s="39"/>
      <c r="DG11" s="280">
        <f>14955803.4-DG16</f>
        <v>10513003.4</v>
      </c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8"/>
      <c r="DT11" s="280">
        <f>15635698.4-DT16</f>
        <v>11108898.4</v>
      </c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8"/>
      <c r="EG11" s="280">
        <f>15979121.4-EG16</f>
        <v>11452321.4</v>
      </c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8"/>
      <c r="ET11" s="283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4"/>
      <c r="FP11" s="55"/>
    </row>
    <row r="12" spans="1:172" ht="32.25" customHeight="1">
      <c r="A12" s="104" t="s">
        <v>246</v>
      </c>
      <c r="B12" s="104"/>
      <c r="C12" s="104"/>
      <c r="D12" s="104"/>
      <c r="E12" s="104"/>
      <c r="F12" s="104"/>
      <c r="G12" s="104"/>
      <c r="H12" s="105"/>
      <c r="I12" s="299" t="s">
        <v>247</v>
      </c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103" t="s">
        <v>248</v>
      </c>
      <c r="CO12" s="104"/>
      <c r="CP12" s="104"/>
      <c r="CQ12" s="104"/>
      <c r="CR12" s="104"/>
      <c r="CS12" s="104"/>
      <c r="CT12" s="104"/>
      <c r="CU12" s="105"/>
      <c r="CV12" s="106" t="s">
        <v>42</v>
      </c>
      <c r="CW12" s="104"/>
      <c r="CX12" s="104"/>
      <c r="CY12" s="104"/>
      <c r="CZ12" s="104"/>
      <c r="DA12" s="104"/>
      <c r="DB12" s="104"/>
      <c r="DC12" s="104"/>
      <c r="DD12" s="104"/>
      <c r="DE12" s="105"/>
      <c r="DF12" s="39"/>
      <c r="DG12" s="280">
        <f>13400987.81+0.08+3791041.64+1814583.68+34438+100000+32326.24+82406.24+1002847.5+60412.5+10316.06+286325+237024.86+125142.4+28100+1344810-4148+5170+47943</f>
        <v>22399727.009999994</v>
      </c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8"/>
      <c r="DT12" s="280">
        <v>13448054.61</v>
      </c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8"/>
      <c r="EG12" s="280">
        <v>13448054.61</v>
      </c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8"/>
      <c r="ET12" s="283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4"/>
      <c r="FP12" s="7"/>
    </row>
    <row r="13" spans="1:162" ht="30" customHeight="1">
      <c r="A13" s="104" t="s">
        <v>249</v>
      </c>
      <c r="B13" s="104"/>
      <c r="C13" s="104"/>
      <c r="D13" s="104"/>
      <c r="E13" s="104"/>
      <c r="F13" s="104"/>
      <c r="G13" s="104"/>
      <c r="H13" s="105"/>
      <c r="I13" s="298" t="s">
        <v>250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103" t="s">
        <v>251</v>
      </c>
      <c r="CO13" s="104"/>
      <c r="CP13" s="104"/>
      <c r="CQ13" s="104"/>
      <c r="CR13" s="104"/>
      <c r="CS13" s="104"/>
      <c r="CT13" s="104"/>
      <c r="CU13" s="105"/>
      <c r="CV13" s="106" t="s">
        <v>42</v>
      </c>
      <c r="CW13" s="104"/>
      <c r="CX13" s="104"/>
      <c r="CY13" s="104"/>
      <c r="CZ13" s="104"/>
      <c r="DA13" s="104"/>
      <c r="DB13" s="104"/>
      <c r="DC13" s="104"/>
      <c r="DD13" s="104"/>
      <c r="DE13" s="105"/>
      <c r="DF13" s="39"/>
      <c r="DG13" s="280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8"/>
      <c r="DT13" s="280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8"/>
      <c r="EG13" s="280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8"/>
      <c r="ET13" s="283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4"/>
    </row>
    <row r="14" spans="1:162" ht="20.25" customHeight="1">
      <c r="A14" s="104" t="s">
        <v>252</v>
      </c>
      <c r="B14" s="104"/>
      <c r="C14" s="104"/>
      <c r="D14" s="104"/>
      <c r="E14" s="104"/>
      <c r="F14" s="104"/>
      <c r="G14" s="104"/>
      <c r="H14" s="105"/>
      <c r="I14" s="285" t="s">
        <v>253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103" t="s">
        <v>254</v>
      </c>
      <c r="CO14" s="104"/>
      <c r="CP14" s="104"/>
      <c r="CQ14" s="104"/>
      <c r="CR14" s="104"/>
      <c r="CS14" s="104"/>
      <c r="CT14" s="104"/>
      <c r="CU14" s="105"/>
      <c r="CV14" s="106" t="s">
        <v>42</v>
      </c>
      <c r="CW14" s="104"/>
      <c r="CX14" s="104"/>
      <c r="CY14" s="104"/>
      <c r="CZ14" s="104"/>
      <c r="DA14" s="104"/>
      <c r="DB14" s="104"/>
      <c r="DC14" s="104"/>
      <c r="DD14" s="104"/>
      <c r="DE14" s="105"/>
      <c r="DF14" s="39"/>
      <c r="DG14" s="280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8"/>
      <c r="DT14" s="280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8"/>
      <c r="EG14" s="280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8"/>
      <c r="ET14" s="283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4"/>
    </row>
    <row r="15" spans="1:162" ht="14.25" customHeight="1">
      <c r="A15" s="104" t="s">
        <v>255</v>
      </c>
      <c r="B15" s="104"/>
      <c r="C15" s="104"/>
      <c r="D15" s="104"/>
      <c r="E15" s="104"/>
      <c r="F15" s="104"/>
      <c r="G15" s="104"/>
      <c r="H15" s="105"/>
      <c r="I15" s="285" t="s">
        <v>256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103" t="s">
        <v>257</v>
      </c>
      <c r="CO15" s="104"/>
      <c r="CP15" s="104"/>
      <c r="CQ15" s="104"/>
      <c r="CR15" s="104"/>
      <c r="CS15" s="104"/>
      <c r="CT15" s="104"/>
      <c r="CU15" s="105"/>
      <c r="CV15" s="106" t="s">
        <v>42</v>
      </c>
      <c r="CW15" s="104"/>
      <c r="CX15" s="104"/>
      <c r="CY15" s="104"/>
      <c r="CZ15" s="104"/>
      <c r="DA15" s="104"/>
      <c r="DB15" s="104"/>
      <c r="DC15" s="104"/>
      <c r="DD15" s="104"/>
      <c r="DE15" s="105"/>
      <c r="DF15" s="39"/>
      <c r="DG15" s="280">
        <f>DG11+DG12+DG16</f>
        <v>37355530.41</v>
      </c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8"/>
      <c r="DT15" s="280">
        <f>DT11+DT12+DT16</f>
        <v>29083753.009999998</v>
      </c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8"/>
      <c r="EG15" s="280">
        <f>EG11+EG12+EG16</f>
        <v>29427176.009999998</v>
      </c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8"/>
      <c r="ET15" s="283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4"/>
    </row>
    <row r="16" spans="1:162" ht="21.75" customHeight="1">
      <c r="A16" s="104" t="s">
        <v>258</v>
      </c>
      <c r="B16" s="104"/>
      <c r="C16" s="104"/>
      <c r="D16" s="104"/>
      <c r="E16" s="104"/>
      <c r="F16" s="104"/>
      <c r="G16" s="104"/>
      <c r="H16" s="105"/>
      <c r="I16" s="298" t="s">
        <v>259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103" t="s">
        <v>260</v>
      </c>
      <c r="CO16" s="104"/>
      <c r="CP16" s="104"/>
      <c r="CQ16" s="104"/>
      <c r="CR16" s="104"/>
      <c r="CS16" s="104"/>
      <c r="CT16" s="104"/>
      <c r="CU16" s="105"/>
      <c r="CV16" s="106" t="s">
        <v>42</v>
      </c>
      <c r="CW16" s="104"/>
      <c r="CX16" s="104"/>
      <c r="CY16" s="104"/>
      <c r="CZ16" s="104"/>
      <c r="DA16" s="104"/>
      <c r="DB16" s="104"/>
      <c r="DC16" s="104"/>
      <c r="DD16" s="104"/>
      <c r="DE16" s="105"/>
      <c r="DF16" s="39" t="s">
        <v>313</v>
      </c>
      <c r="DG16" s="283">
        <v>4442800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57">
        <v>4526800</v>
      </c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9"/>
      <c r="EG16" s="156">
        <v>4526800</v>
      </c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8"/>
      <c r="ET16" s="283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4"/>
    </row>
    <row r="17" spans="1:162" ht="19.5" customHeight="1">
      <c r="A17" s="104" t="s">
        <v>261</v>
      </c>
      <c r="B17" s="104"/>
      <c r="C17" s="104"/>
      <c r="D17" s="104"/>
      <c r="E17" s="104"/>
      <c r="F17" s="104"/>
      <c r="G17" s="104"/>
      <c r="H17" s="105"/>
      <c r="I17" s="285" t="s">
        <v>253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103" t="s">
        <v>262</v>
      </c>
      <c r="CO17" s="104"/>
      <c r="CP17" s="104"/>
      <c r="CQ17" s="104"/>
      <c r="CR17" s="104"/>
      <c r="CS17" s="104"/>
      <c r="CT17" s="104"/>
      <c r="CU17" s="105"/>
      <c r="CV17" s="106" t="s">
        <v>42</v>
      </c>
      <c r="CW17" s="104"/>
      <c r="CX17" s="104"/>
      <c r="CY17" s="104"/>
      <c r="CZ17" s="104"/>
      <c r="DA17" s="104"/>
      <c r="DB17" s="104"/>
      <c r="DC17" s="104"/>
      <c r="DD17" s="104"/>
      <c r="DE17" s="105"/>
      <c r="DF17" s="39"/>
      <c r="DG17" s="283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3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3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283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4"/>
    </row>
    <row r="18" spans="1:162" ht="18" customHeight="1">
      <c r="A18" s="104" t="s">
        <v>263</v>
      </c>
      <c r="B18" s="104"/>
      <c r="C18" s="104"/>
      <c r="D18" s="104"/>
      <c r="E18" s="104"/>
      <c r="F18" s="104"/>
      <c r="G18" s="104"/>
      <c r="H18" s="105"/>
      <c r="I18" s="285" t="s">
        <v>256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103" t="s">
        <v>264</v>
      </c>
      <c r="CO18" s="104"/>
      <c r="CP18" s="104"/>
      <c r="CQ18" s="104"/>
      <c r="CR18" s="104"/>
      <c r="CS18" s="104"/>
      <c r="CT18" s="104"/>
      <c r="CU18" s="105"/>
      <c r="CV18" s="106" t="s">
        <v>42</v>
      </c>
      <c r="CW18" s="104"/>
      <c r="CX18" s="104"/>
      <c r="CY18" s="104"/>
      <c r="CZ18" s="104"/>
      <c r="DA18" s="104"/>
      <c r="DB18" s="104"/>
      <c r="DC18" s="104"/>
      <c r="DD18" s="104"/>
      <c r="DE18" s="105"/>
      <c r="DF18" s="39" t="s">
        <v>313</v>
      </c>
      <c r="DG18" s="283">
        <v>4442800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57">
        <v>4526800</v>
      </c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9"/>
      <c r="EG18" s="156">
        <v>4526800</v>
      </c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8"/>
      <c r="ET18" s="283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1"/>
      <c r="FF18" s="284"/>
    </row>
    <row r="19" spans="1:162" ht="18" customHeight="1">
      <c r="A19" s="104" t="s">
        <v>265</v>
      </c>
      <c r="B19" s="104"/>
      <c r="C19" s="104"/>
      <c r="D19" s="104"/>
      <c r="E19" s="104"/>
      <c r="F19" s="104"/>
      <c r="G19" s="104"/>
      <c r="H19" s="105"/>
      <c r="I19" s="298" t="s">
        <v>266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103" t="s">
        <v>267</v>
      </c>
      <c r="CO19" s="104"/>
      <c r="CP19" s="104"/>
      <c r="CQ19" s="104"/>
      <c r="CR19" s="104"/>
      <c r="CS19" s="104"/>
      <c r="CT19" s="104"/>
      <c r="CU19" s="105"/>
      <c r="CV19" s="106" t="s">
        <v>42</v>
      </c>
      <c r="CW19" s="104"/>
      <c r="CX19" s="104"/>
      <c r="CY19" s="104"/>
      <c r="CZ19" s="104"/>
      <c r="DA19" s="104"/>
      <c r="DB19" s="104"/>
      <c r="DC19" s="104"/>
      <c r="DD19" s="104"/>
      <c r="DE19" s="105"/>
      <c r="DF19" s="39"/>
      <c r="DG19" s="280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8"/>
      <c r="DT19" s="283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3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283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1"/>
      <c r="FF19" s="284"/>
    </row>
    <row r="20" spans="1:162" ht="18.75" customHeight="1">
      <c r="A20" s="104" t="s">
        <v>268</v>
      </c>
      <c r="B20" s="104"/>
      <c r="C20" s="104"/>
      <c r="D20" s="104"/>
      <c r="E20" s="104"/>
      <c r="F20" s="104"/>
      <c r="G20" s="104"/>
      <c r="H20" s="105"/>
      <c r="I20" s="298" t="s">
        <v>269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103" t="s">
        <v>270</v>
      </c>
      <c r="CO20" s="104"/>
      <c r="CP20" s="104"/>
      <c r="CQ20" s="104"/>
      <c r="CR20" s="104"/>
      <c r="CS20" s="104"/>
      <c r="CT20" s="104"/>
      <c r="CU20" s="105"/>
      <c r="CV20" s="106" t="s">
        <v>42</v>
      </c>
      <c r="CW20" s="104"/>
      <c r="CX20" s="104"/>
      <c r="CY20" s="104"/>
      <c r="CZ20" s="104"/>
      <c r="DA20" s="104"/>
      <c r="DB20" s="104"/>
      <c r="DC20" s="104"/>
      <c r="DD20" s="104"/>
      <c r="DE20" s="105"/>
      <c r="DF20" s="39"/>
      <c r="DG20" s="283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3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3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283"/>
      <c r="EU20" s="281"/>
      <c r="EV20" s="281"/>
      <c r="EW20" s="281"/>
      <c r="EX20" s="281"/>
      <c r="EY20" s="281"/>
      <c r="EZ20" s="281"/>
      <c r="FA20" s="281"/>
      <c r="FB20" s="281"/>
      <c r="FC20" s="281"/>
      <c r="FD20" s="281"/>
      <c r="FE20" s="281"/>
      <c r="FF20" s="284"/>
    </row>
    <row r="21" spans="1:162" s="5" customFormat="1" ht="18" customHeight="1">
      <c r="A21" s="104" t="s">
        <v>271</v>
      </c>
      <c r="B21" s="104"/>
      <c r="C21" s="104"/>
      <c r="D21" s="104"/>
      <c r="E21" s="104"/>
      <c r="F21" s="104"/>
      <c r="G21" s="104"/>
      <c r="H21" s="105"/>
      <c r="I21" s="285" t="s">
        <v>253</v>
      </c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103" t="s">
        <v>272</v>
      </c>
      <c r="CO21" s="104"/>
      <c r="CP21" s="104"/>
      <c r="CQ21" s="104"/>
      <c r="CR21" s="104"/>
      <c r="CS21" s="104"/>
      <c r="CT21" s="104"/>
      <c r="CU21" s="105"/>
      <c r="CV21" s="106" t="s">
        <v>42</v>
      </c>
      <c r="CW21" s="104"/>
      <c r="CX21" s="104"/>
      <c r="CY21" s="104"/>
      <c r="CZ21" s="104"/>
      <c r="DA21" s="104"/>
      <c r="DB21" s="104"/>
      <c r="DC21" s="104"/>
      <c r="DD21" s="104"/>
      <c r="DE21" s="105"/>
      <c r="DF21" s="39"/>
      <c r="DG21" s="283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3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3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  <c r="ET21" s="283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4"/>
    </row>
    <row r="22" spans="1:162" ht="18" customHeight="1">
      <c r="A22" s="104" t="s">
        <v>273</v>
      </c>
      <c r="B22" s="104"/>
      <c r="C22" s="104"/>
      <c r="D22" s="104"/>
      <c r="E22" s="104"/>
      <c r="F22" s="104"/>
      <c r="G22" s="104"/>
      <c r="H22" s="105"/>
      <c r="I22" s="285" t="s">
        <v>256</v>
      </c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103" t="s">
        <v>274</v>
      </c>
      <c r="CO22" s="104"/>
      <c r="CP22" s="104"/>
      <c r="CQ22" s="104"/>
      <c r="CR22" s="104"/>
      <c r="CS22" s="104"/>
      <c r="CT22" s="104"/>
      <c r="CU22" s="105"/>
      <c r="CV22" s="106" t="s">
        <v>42</v>
      </c>
      <c r="CW22" s="104"/>
      <c r="CX22" s="104"/>
      <c r="CY22" s="104"/>
      <c r="CZ22" s="104"/>
      <c r="DA22" s="104"/>
      <c r="DB22" s="104"/>
      <c r="DC22" s="104"/>
      <c r="DD22" s="104"/>
      <c r="DE22" s="105"/>
      <c r="DF22" s="39"/>
      <c r="DG22" s="283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3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3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  <c r="ET22" s="283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4"/>
    </row>
    <row r="23" spans="1:162" ht="18.75" customHeight="1" thickBot="1">
      <c r="A23" s="104" t="s">
        <v>275</v>
      </c>
      <c r="B23" s="104"/>
      <c r="C23" s="104"/>
      <c r="D23" s="104"/>
      <c r="E23" s="104"/>
      <c r="F23" s="104"/>
      <c r="G23" s="104"/>
      <c r="H23" s="105"/>
      <c r="I23" s="298" t="s">
        <v>276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3" t="s">
        <v>277</v>
      </c>
      <c r="CO23" s="94"/>
      <c r="CP23" s="94"/>
      <c r="CQ23" s="94"/>
      <c r="CR23" s="94"/>
      <c r="CS23" s="94"/>
      <c r="CT23" s="94"/>
      <c r="CU23" s="95"/>
      <c r="CV23" s="96" t="s">
        <v>42</v>
      </c>
      <c r="CW23" s="94"/>
      <c r="CX23" s="94"/>
      <c r="CY23" s="94"/>
      <c r="CZ23" s="94"/>
      <c r="DA23" s="94"/>
      <c r="DB23" s="94"/>
      <c r="DC23" s="94"/>
      <c r="DD23" s="94"/>
      <c r="DE23" s="95"/>
      <c r="DF23" s="40"/>
      <c r="DG23" s="85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289"/>
      <c r="DT23" s="88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289"/>
      <c r="EG23" s="88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289"/>
      <c r="ET23" s="88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90"/>
    </row>
    <row r="24" spans="1:162" ht="21" customHeight="1">
      <c r="A24" s="104" t="s">
        <v>278</v>
      </c>
      <c r="B24" s="104"/>
      <c r="C24" s="104"/>
      <c r="D24" s="104"/>
      <c r="E24" s="104"/>
      <c r="F24" s="104"/>
      <c r="G24" s="104"/>
      <c r="H24" s="105"/>
      <c r="I24" s="285" t="s">
        <v>253</v>
      </c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90" t="s">
        <v>279</v>
      </c>
      <c r="CO24" s="291"/>
      <c r="CP24" s="291"/>
      <c r="CQ24" s="291"/>
      <c r="CR24" s="291"/>
      <c r="CS24" s="291"/>
      <c r="CT24" s="291"/>
      <c r="CU24" s="292"/>
      <c r="CV24" s="293" t="s">
        <v>42</v>
      </c>
      <c r="CW24" s="291"/>
      <c r="CX24" s="291"/>
      <c r="CY24" s="291"/>
      <c r="CZ24" s="291"/>
      <c r="DA24" s="291"/>
      <c r="DB24" s="291"/>
      <c r="DC24" s="291"/>
      <c r="DD24" s="291"/>
      <c r="DE24" s="292"/>
      <c r="DF24" s="38"/>
      <c r="DG24" s="294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6"/>
      <c r="DT24" s="294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6"/>
      <c r="EG24" s="294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6"/>
      <c r="ET24" s="294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7"/>
    </row>
    <row r="25" spans="1:162" ht="18.75" customHeight="1">
      <c r="A25" s="104" t="s">
        <v>280</v>
      </c>
      <c r="B25" s="104"/>
      <c r="C25" s="104"/>
      <c r="D25" s="104"/>
      <c r="E25" s="104"/>
      <c r="F25" s="104"/>
      <c r="G25" s="104"/>
      <c r="H25" s="105"/>
      <c r="I25" s="285" t="s">
        <v>281</v>
      </c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103" t="s">
        <v>282</v>
      </c>
      <c r="CO25" s="104"/>
      <c r="CP25" s="104"/>
      <c r="CQ25" s="104"/>
      <c r="CR25" s="104"/>
      <c r="CS25" s="104"/>
      <c r="CT25" s="104"/>
      <c r="CU25" s="105"/>
      <c r="CV25" s="106" t="s">
        <v>42</v>
      </c>
      <c r="CW25" s="104"/>
      <c r="CX25" s="104"/>
      <c r="CY25" s="104"/>
      <c r="CZ25" s="104"/>
      <c r="DA25" s="104"/>
      <c r="DB25" s="104"/>
      <c r="DC25" s="104"/>
      <c r="DD25" s="104"/>
      <c r="DE25" s="105"/>
      <c r="DF25" s="39"/>
      <c r="DG25" s="280"/>
      <c r="DH25" s="287"/>
      <c r="DI25" s="287"/>
      <c r="DJ25" s="287"/>
      <c r="DK25" s="287"/>
      <c r="DL25" s="287"/>
      <c r="DM25" s="287"/>
      <c r="DN25" s="287"/>
      <c r="DO25" s="287"/>
      <c r="DP25" s="287"/>
      <c r="DQ25" s="287"/>
      <c r="DR25" s="287"/>
      <c r="DS25" s="288"/>
      <c r="DT25" s="283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2"/>
      <c r="EG25" s="283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2"/>
      <c r="ET25" s="283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4"/>
    </row>
    <row r="26" spans="1:162" ht="36" customHeight="1">
      <c r="A26" s="104" t="s">
        <v>12</v>
      </c>
      <c r="B26" s="104"/>
      <c r="C26" s="104"/>
      <c r="D26" s="104"/>
      <c r="E26" s="104"/>
      <c r="F26" s="104"/>
      <c r="G26" s="104"/>
      <c r="H26" s="105"/>
      <c r="I26" s="278" t="s">
        <v>283</v>
      </c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103" t="s">
        <v>284</v>
      </c>
      <c r="CO26" s="104"/>
      <c r="CP26" s="104"/>
      <c r="CQ26" s="104"/>
      <c r="CR26" s="104"/>
      <c r="CS26" s="104"/>
      <c r="CT26" s="104"/>
      <c r="CU26" s="105"/>
      <c r="CV26" s="106" t="s">
        <v>42</v>
      </c>
      <c r="CW26" s="104"/>
      <c r="CX26" s="104"/>
      <c r="CY26" s="104"/>
      <c r="CZ26" s="104"/>
      <c r="DA26" s="104"/>
      <c r="DB26" s="104"/>
      <c r="DC26" s="104"/>
      <c r="DD26" s="104"/>
      <c r="DE26" s="105"/>
      <c r="DF26" s="39"/>
      <c r="DG26" s="283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2"/>
      <c r="DT26" s="283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2"/>
      <c r="EG26" s="283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2"/>
      <c r="ET26" s="283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4"/>
    </row>
    <row r="27" spans="1:162" ht="12.75" customHeight="1">
      <c r="A27" s="249"/>
      <c r="B27" s="249"/>
      <c r="C27" s="249"/>
      <c r="D27" s="249"/>
      <c r="E27" s="249"/>
      <c r="F27" s="249"/>
      <c r="G27" s="249"/>
      <c r="H27" s="250"/>
      <c r="I27" s="264" t="s">
        <v>285</v>
      </c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6"/>
      <c r="CN27" s="267" t="s">
        <v>286</v>
      </c>
      <c r="CO27" s="249"/>
      <c r="CP27" s="249"/>
      <c r="CQ27" s="249"/>
      <c r="CR27" s="249"/>
      <c r="CS27" s="249"/>
      <c r="CT27" s="249"/>
      <c r="CU27" s="250"/>
      <c r="CV27" s="271"/>
      <c r="CW27" s="249"/>
      <c r="CX27" s="249"/>
      <c r="CY27" s="249"/>
      <c r="CZ27" s="249"/>
      <c r="DA27" s="249"/>
      <c r="DB27" s="249"/>
      <c r="DC27" s="249"/>
      <c r="DD27" s="249"/>
      <c r="DE27" s="250"/>
      <c r="DF27" s="41"/>
      <c r="DG27" s="261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7"/>
      <c r="DT27" s="261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7"/>
      <c r="EG27" s="261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7"/>
      <c r="ET27" s="261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62"/>
    </row>
    <row r="28" spans="1:162" ht="12.75" customHeight="1">
      <c r="A28" s="247"/>
      <c r="B28" s="247"/>
      <c r="C28" s="247"/>
      <c r="D28" s="247"/>
      <c r="E28" s="247"/>
      <c r="F28" s="247"/>
      <c r="G28" s="247"/>
      <c r="H28" s="251"/>
      <c r="I28" s="276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331"/>
      <c r="CO28" s="247"/>
      <c r="CP28" s="247"/>
      <c r="CQ28" s="247"/>
      <c r="CR28" s="247"/>
      <c r="CS28" s="247"/>
      <c r="CT28" s="247"/>
      <c r="CU28" s="251"/>
      <c r="CV28" s="340"/>
      <c r="CW28" s="247"/>
      <c r="CX28" s="247"/>
      <c r="CY28" s="247"/>
      <c r="CZ28" s="247"/>
      <c r="DA28" s="247"/>
      <c r="DB28" s="247"/>
      <c r="DC28" s="247"/>
      <c r="DD28" s="247"/>
      <c r="DE28" s="251"/>
      <c r="DF28" s="42"/>
      <c r="DG28" s="273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74"/>
      <c r="DT28" s="273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74"/>
      <c r="EG28" s="273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74"/>
      <c r="ET28" s="273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275"/>
    </row>
    <row r="29" spans="1:162" ht="12.75" customHeight="1">
      <c r="A29" s="104" t="s">
        <v>13</v>
      </c>
      <c r="B29" s="104"/>
      <c r="C29" s="104"/>
      <c r="D29" s="104"/>
      <c r="E29" s="104"/>
      <c r="F29" s="104"/>
      <c r="G29" s="104"/>
      <c r="H29" s="105"/>
      <c r="I29" s="278" t="s">
        <v>287</v>
      </c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103" t="s">
        <v>288</v>
      </c>
      <c r="CO29" s="104"/>
      <c r="CP29" s="104"/>
      <c r="CQ29" s="104"/>
      <c r="CR29" s="104"/>
      <c r="CS29" s="104"/>
      <c r="CT29" s="104"/>
      <c r="CU29" s="105"/>
      <c r="CV29" s="106" t="s">
        <v>42</v>
      </c>
      <c r="CW29" s="104"/>
      <c r="CX29" s="104"/>
      <c r="CY29" s="104"/>
      <c r="CZ29" s="104"/>
      <c r="DA29" s="104"/>
      <c r="DB29" s="104"/>
      <c r="DC29" s="104"/>
      <c r="DD29" s="104"/>
      <c r="DE29" s="105"/>
      <c r="DF29" s="39"/>
      <c r="DG29" s="280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2"/>
      <c r="DT29" s="280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2"/>
      <c r="EG29" s="280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2"/>
      <c r="ET29" s="283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4"/>
    </row>
    <row r="30" spans="1:162" ht="12.75" customHeight="1">
      <c r="A30" s="249"/>
      <c r="B30" s="249"/>
      <c r="C30" s="249"/>
      <c r="D30" s="249"/>
      <c r="E30" s="249"/>
      <c r="F30" s="249"/>
      <c r="G30" s="249"/>
      <c r="H30" s="250"/>
      <c r="I30" s="264" t="s">
        <v>285</v>
      </c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6"/>
      <c r="CN30" s="267" t="s">
        <v>289</v>
      </c>
      <c r="CO30" s="249"/>
      <c r="CP30" s="249"/>
      <c r="CQ30" s="249"/>
      <c r="CR30" s="249"/>
      <c r="CS30" s="249"/>
      <c r="CT30" s="249"/>
      <c r="CU30" s="250"/>
      <c r="CV30" s="271"/>
      <c r="CW30" s="249"/>
      <c r="CX30" s="249"/>
      <c r="CY30" s="249"/>
      <c r="CZ30" s="249"/>
      <c r="DA30" s="249"/>
      <c r="DB30" s="249"/>
      <c r="DC30" s="249"/>
      <c r="DD30" s="249"/>
      <c r="DE30" s="250"/>
      <c r="DF30" s="41"/>
      <c r="DG30" s="255">
        <f>DG15</f>
        <v>37355530.41</v>
      </c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7"/>
      <c r="DT30" s="255">
        <f>DT15</f>
        <v>29083753.009999998</v>
      </c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7"/>
      <c r="EG30" s="255">
        <f>EG15</f>
        <v>29427176.009999998</v>
      </c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7"/>
      <c r="ET30" s="261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62"/>
    </row>
    <row r="31" spans="1:162" ht="12.75" customHeight="1" thickBot="1">
      <c r="A31" s="247"/>
      <c r="B31" s="247"/>
      <c r="C31" s="247"/>
      <c r="D31" s="247"/>
      <c r="E31" s="247"/>
      <c r="F31" s="247"/>
      <c r="G31" s="247"/>
      <c r="H31" s="251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68"/>
      <c r="CO31" s="269"/>
      <c r="CP31" s="269"/>
      <c r="CQ31" s="269"/>
      <c r="CR31" s="269"/>
      <c r="CS31" s="269"/>
      <c r="CT31" s="269"/>
      <c r="CU31" s="270"/>
      <c r="CV31" s="272"/>
      <c r="CW31" s="269"/>
      <c r="CX31" s="269"/>
      <c r="CY31" s="269"/>
      <c r="CZ31" s="269"/>
      <c r="DA31" s="269"/>
      <c r="DB31" s="269"/>
      <c r="DC31" s="269"/>
      <c r="DD31" s="269"/>
      <c r="DE31" s="270"/>
      <c r="DF31" s="43"/>
      <c r="DG31" s="258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60"/>
      <c r="DT31" s="258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60"/>
      <c r="EG31" s="258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60"/>
      <c r="ET31" s="258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63"/>
    </row>
    <row r="32" ht="12.75" customHeight="1">
      <c r="FA32" s="1"/>
    </row>
    <row r="33" spans="9:157" ht="12.75" customHeight="1">
      <c r="I33" s="1" t="s">
        <v>290</v>
      </c>
      <c r="FA33" s="1"/>
    </row>
    <row r="34" spans="9:157" ht="12.75" customHeight="1">
      <c r="I34" s="1" t="s">
        <v>291</v>
      </c>
      <c r="AQ34" s="242" t="s">
        <v>332</v>
      </c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Y34" s="341" t="s">
        <v>329</v>
      </c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254"/>
      <c r="CT34" s="254"/>
      <c r="CU34" s="254"/>
      <c r="CV34" s="254"/>
      <c r="CW34" s="254"/>
      <c r="CX34" s="254"/>
      <c r="CY34" s="253"/>
      <c r="CZ34" s="253"/>
      <c r="DA34" s="253"/>
      <c r="DB34" s="253"/>
      <c r="DC34" s="253"/>
      <c r="DD34" s="253"/>
      <c r="DE34" s="253"/>
      <c r="DF34" s="253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45" t="s">
        <v>292</v>
      </c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3"/>
      <c r="BJ35" s="3"/>
      <c r="BK35" s="245" t="s">
        <v>21</v>
      </c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3"/>
      <c r="BX35" s="3"/>
      <c r="BY35" s="245" t="s">
        <v>22</v>
      </c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"/>
      <c r="BJ36" s="3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"/>
      <c r="BX36" s="3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293</v>
      </c>
      <c r="AM37" s="242" t="s">
        <v>294</v>
      </c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G37" s="242" t="s">
        <v>295</v>
      </c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CA37" s="252" t="s">
        <v>296</v>
      </c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3"/>
      <c r="CT37" s="253"/>
      <c r="CU37" s="253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45" t="s">
        <v>292</v>
      </c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3"/>
      <c r="BF38" s="3"/>
      <c r="BG38" s="245" t="s">
        <v>297</v>
      </c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3"/>
      <c r="BZ38" s="3"/>
      <c r="CA38" s="245" t="s">
        <v>298</v>
      </c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3"/>
      <c r="BF39" s="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3"/>
      <c r="BZ39" s="3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48" t="s">
        <v>23</v>
      </c>
      <c r="J40" s="248"/>
      <c r="K40" s="247" t="s">
        <v>326</v>
      </c>
      <c r="L40" s="247"/>
      <c r="M40" s="247"/>
      <c r="N40" s="254" t="s">
        <v>23</v>
      </c>
      <c r="O40" s="254"/>
      <c r="Q40" s="247" t="s">
        <v>327</v>
      </c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8">
        <v>20</v>
      </c>
      <c r="AG40" s="248"/>
      <c r="AH40" s="248"/>
      <c r="AI40" s="240" t="s">
        <v>194</v>
      </c>
      <c r="AJ40" s="240"/>
      <c r="AK40" s="240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FA42" s="1"/>
    </row>
    <row r="43" spans="1:157" ht="15.75" customHeight="1">
      <c r="A43" s="22" t="s">
        <v>299</v>
      </c>
      <c r="CM43" s="23"/>
      <c r="FA43" s="1"/>
    </row>
    <row r="44" spans="1:157" ht="19.5" customHeight="1">
      <c r="A44" s="241" t="s">
        <v>316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3"/>
      <c r="FA44" s="1"/>
    </row>
    <row r="45" spans="1:162" ht="12" customHeight="1">
      <c r="A45" s="244" t="s">
        <v>300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6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AH47" s="242" t="s">
        <v>317</v>
      </c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3"/>
      <c r="FA47" s="1"/>
    </row>
    <row r="48" spans="1:162" ht="10.5" customHeight="1">
      <c r="A48" s="244" t="s">
        <v>21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3"/>
      <c r="AA48" s="3"/>
      <c r="AB48" s="3"/>
      <c r="AC48" s="3"/>
      <c r="AD48" s="3"/>
      <c r="AE48" s="3"/>
      <c r="AF48" s="3"/>
      <c r="AG48" s="3"/>
      <c r="AH48" s="245" t="s">
        <v>22</v>
      </c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6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2"/>
      <c r="CM49" s="23"/>
      <c r="FA49" s="1"/>
    </row>
    <row r="50" spans="1:157" ht="19.5" customHeight="1">
      <c r="A50" s="339" t="s">
        <v>23</v>
      </c>
      <c r="B50" s="248"/>
      <c r="C50" s="247" t="s">
        <v>326</v>
      </c>
      <c r="D50" s="247"/>
      <c r="E50" s="247"/>
      <c r="F50" s="254" t="s">
        <v>23</v>
      </c>
      <c r="G50" s="254"/>
      <c r="I50" s="247" t="s">
        <v>327</v>
      </c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8">
        <v>20</v>
      </c>
      <c r="Y50" s="248"/>
      <c r="Z50" s="248"/>
      <c r="AA50" s="240" t="s">
        <v>194</v>
      </c>
      <c r="AB50" s="240"/>
      <c r="AC50" s="240"/>
      <c r="AD50" s="1" t="s">
        <v>5</v>
      </c>
      <c r="CM50" s="23"/>
      <c r="FA50" s="1"/>
    </row>
    <row r="51" spans="1:157" ht="33.7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FA51" s="1"/>
    </row>
    <row r="52" spans="1:157" ht="33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FA52" s="1"/>
    </row>
  </sheetData>
  <sheetProtection/>
  <mergeCells count="237">
    <mergeCell ref="CV27:DE28"/>
    <mergeCell ref="DT29:EF29"/>
    <mergeCell ref="I31:CM31"/>
    <mergeCell ref="AQ34:BH34"/>
    <mergeCell ref="BK34:BV34"/>
    <mergeCell ref="DT30:EF31"/>
    <mergeCell ref="DG30:DS31"/>
    <mergeCell ref="BY34:DF34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F50:G50"/>
    <mergeCell ref="I50:W50"/>
    <mergeCell ref="A27:H28"/>
    <mergeCell ref="I27:CM27"/>
    <mergeCell ref="CN27:CU28"/>
    <mergeCell ref="I4:CM6"/>
    <mergeCell ref="CN4:CU6"/>
    <mergeCell ref="A10:H10"/>
    <mergeCell ref="I10:CM10"/>
    <mergeCell ref="CN10:CU10"/>
    <mergeCell ref="CV4:DE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ET15:FF15"/>
    <mergeCell ref="A14:H14"/>
    <mergeCell ref="I14:CM14"/>
    <mergeCell ref="CN14:CU14"/>
    <mergeCell ref="CV14:DE14"/>
    <mergeCell ref="DG14:DS14"/>
    <mergeCell ref="DT14:EF14"/>
    <mergeCell ref="DT16:EF16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6:H16"/>
    <mergeCell ref="I18:CM18"/>
    <mergeCell ref="CN18:CU18"/>
    <mergeCell ref="CV18:DE18"/>
    <mergeCell ref="DG18:DS18"/>
    <mergeCell ref="DT18:EF18"/>
    <mergeCell ref="EG16:ES16"/>
    <mergeCell ref="I16:CM16"/>
    <mergeCell ref="CN16:CU16"/>
    <mergeCell ref="CV16:DE16"/>
    <mergeCell ref="DG16:DS16"/>
    <mergeCell ref="EG18:ES18"/>
    <mergeCell ref="ET18:FF18"/>
    <mergeCell ref="ET20:FF20"/>
    <mergeCell ref="A19:H19"/>
    <mergeCell ref="I19:CM19"/>
    <mergeCell ref="CN19:CU19"/>
    <mergeCell ref="CV19:DE19"/>
    <mergeCell ref="DG19:DS19"/>
    <mergeCell ref="DT19:EF19"/>
    <mergeCell ref="A18:H18"/>
    <mergeCell ref="DT21:EF21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1:H21"/>
    <mergeCell ref="I23:CM23"/>
    <mergeCell ref="CN23:CU23"/>
    <mergeCell ref="CV23:DE23"/>
    <mergeCell ref="DG23:DS23"/>
    <mergeCell ref="DT23:EF23"/>
    <mergeCell ref="EG21:ES21"/>
    <mergeCell ref="I21:CM21"/>
    <mergeCell ref="CN21:CU21"/>
    <mergeCell ref="CV21:DE21"/>
    <mergeCell ref="DG21:DS21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EG30:ES31"/>
    <mergeCell ref="ET30:FF31"/>
    <mergeCell ref="AQ35:BH35"/>
    <mergeCell ref="BK35:BV35"/>
    <mergeCell ref="BY35:CR35"/>
    <mergeCell ref="I30:CM30"/>
    <mergeCell ref="CN30:CU31"/>
    <mergeCell ref="CV30:DE31"/>
    <mergeCell ref="A48:Y48"/>
    <mergeCell ref="AH48:CM48"/>
    <mergeCell ref="BG37:BX37"/>
    <mergeCell ref="AM38:BD38"/>
    <mergeCell ref="BG38:BX38"/>
    <mergeCell ref="CA38:CR38"/>
    <mergeCell ref="I40:J40"/>
    <mergeCell ref="K40:M40"/>
    <mergeCell ref="CA37:CU37"/>
    <mergeCell ref="N40:O40"/>
    <mergeCell ref="DF4:DF6"/>
    <mergeCell ref="AI40:AK40"/>
    <mergeCell ref="A44:CM44"/>
    <mergeCell ref="A45:CM45"/>
    <mergeCell ref="A47:Y47"/>
    <mergeCell ref="AH47:CM47"/>
    <mergeCell ref="Q40:AE40"/>
    <mergeCell ref="AF40:AH40"/>
    <mergeCell ref="A30:H31"/>
    <mergeCell ref="A23:H2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2021-12-16T07:07:58Z</cp:lastPrinted>
  <dcterms:created xsi:type="dcterms:W3CDTF">2011-01-11T10:25:48Z</dcterms:created>
  <dcterms:modified xsi:type="dcterms:W3CDTF">2021-12-17T14:34:48Z</dcterms:modified>
  <cp:category/>
  <cp:version/>
  <cp:contentType/>
  <cp:contentStatus/>
</cp:coreProperties>
</file>