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стр.1_4 " sheetId="1" r:id="rId1"/>
    <sheet name="стр.5_6" sheetId="2" r:id="rId2"/>
  </sheets>
  <definedNames>
    <definedName name="TABLE" localSheetId="0">'стр.1_4 '!#REF!</definedName>
    <definedName name="TABLE" localSheetId="1">'стр.5_6'!#REF!</definedName>
    <definedName name="TABLE_2" localSheetId="0">'стр.1_4 '!#REF!</definedName>
    <definedName name="TABLE_2" localSheetId="1">'стр.5_6'!#REF!</definedName>
    <definedName name="_xlnm.Print_Titles" localSheetId="0">'стр.1_4 '!$23:$26</definedName>
    <definedName name="_xlnm.Print_Titles" localSheetId="1">'стр.5_6'!$23:$26</definedName>
  </definedNames>
  <calcPr fullCalcOnLoad="1"/>
</workbook>
</file>

<file path=xl/sharedStrings.xml><?xml version="1.0" encoding="utf-8"?>
<sst xmlns="http://schemas.openxmlformats.org/spreadsheetml/2006/main" count="797" uniqueCount="328">
  <si>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</si>
  <si>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</si>
  <si>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</si>
  <si>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</si>
  <si>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</si>
  <si>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</si>
  <si>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</si>
  <si>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</si>
  <si>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</si>
  <si>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</si>
  <si>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</si>
  <si>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</si>
  <si>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</si>
  <si>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</si>
  <si>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</si>
  <si>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</si>
  <si>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</si>
  <si>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</si>
  <si>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</si>
  <si>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</si>
  <si>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</si>
  <si>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</si>
  <si>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</si>
  <si>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</si>
  <si>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</si>
  <si>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</si>
  <si>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</si>
  <si>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</si>
  <si>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</si>
  <si>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</si>
  <si>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</si>
  <si>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</si>
  <si>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</si>
  <si>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</si>
  <si>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</si>
  <si>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</si>
  <si>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</si>
  <si>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</si>
  <si>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</si>
  <si>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</si>
  <si>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</si>
  <si>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</si>
  <si>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</si>
  <si>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</si>
  <si>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</si>
  <si>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</si>
  <si>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</si>
  <si>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</si>
  <si>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</si>
  <si>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</si>
  <si>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</si>
  <si>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</si>
  <si>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</si>
  <si>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</si>
  <si>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</si>
  <si>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</si>
  <si>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</si>
  <si>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</si>
  <si>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</si>
  <si>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</si>
  <si>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</si>
  <si>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</si>
  <si>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</si>
  <si>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</si>
  <si>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</si>
  <si>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</si>
  <si>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</si>
  <si>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</si>
  <si>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</si>
  <si>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</si>
  <si>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</si>
  <si>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</si>
  <si>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</si>
  <si>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</si>
  <si>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</si>
  <si>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</si>
  <si>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</si>
  <si>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</si>
  <si>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</si>
  <si>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</si>
  <si>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</si>
  <si>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</si>
  <si>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</si>
  <si>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</si>
  <si>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</si>
  <si>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</si>
  <si>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</si>
  <si>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</si>
  <si>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</si>
  <si>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</si>
  <si>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</si>
  <si>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</si>
  <si>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</si>
  <si>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</si>
  <si>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</si>
  <si>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</si>
  <si>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</si>
  <si>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</si>
  <si>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</si>
  <si>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</si>
  <si>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</si>
  <si>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</si>
  <si>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</si>
  <si>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</si>
  <si>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</si>
  <si>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</si>
  <si>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</si>
  <si>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</si>
  <si>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</si>
  <si>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</si>
  <si>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</si>
  <si>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</si>
  <si>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</si>
  <si>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</si>
  <si>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</si>
  <si>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</si>
  <si>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</si>
  <si>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</si>
  <si>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</si>
  <si>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</si>
  <si>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</si>
  <si>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</si>
  <si>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</si>
  <si>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</si>
  <si>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</si>
  <si>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</si>
  <si>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</si>
  <si>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</si>
  <si>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</si>
  <si>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</si>
  <si>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</si>
  <si>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</si>
  <si>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</si>
  <si>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</si>
  <si>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</si>
  <si>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</si>
  <si>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</si>
  <si>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</si>
  <si>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</si>
  <si>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</si>
  <si>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</si>
  <si>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</si>
  <si>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</si>
  <si>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</si>
  <si>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</si>
  <si>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</si>
  <si>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</si>
  <si>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</si>
  <si>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</si>
  <si>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</si>
  <si>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</si>
  <si>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</si>
  <si>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</si>
  <si>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</si>
  <si>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</si>
  <si>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</si>
  <si>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</si>
  <si>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</si>
  <si>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</si>
  <si>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</si>
  <si>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</si>
  <si>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</si>
  <si>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</si>
  <si>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</si>
  <si>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</si>
  <si>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</si>
  <si>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</si>
  <si>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</si>
  <si>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</si>
  <si>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</si>
  <si>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</si>
  <si>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</si>
  <si>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</si>
  <si>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</si>
  <si>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</si>
  <si>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</si>
  <si>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</si>
  <si>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</si>
  <si>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</si>
  <si>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</si>
  <si>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</si>
  <si>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</si>
  <si>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</si>
  <si>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</si>
  <si>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</si>
  <si>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</si>
  <si>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</si>
  <si>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</si>
  <si>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</si>
  <si>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</si>
  <si>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</si>
  <si>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</si>
  <si>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</si>
  <si>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</si>
  <si>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</si>
  <si>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</si>
  <si>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</si>
  <si>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20</t>
  </si>
  <si>
    <t>21</t>
  </si>
  <si>
    <t>22</t>
  </si>
  <si>
    <t>285 0701 52000 00000</t>
  </si>
  <si>
    <t>285 0701 30000 00000</t>
  </si>
  <si>
    <t>285 0701 51000 00000</t>
  </si>
  <si>
    <t>285 0702 30000 00000</t>
  </si>
  <si>
    <t>285 0702 54000 00000</t>
  </si>
  <si>
    <t>285 0702 55000 00000</t>
  </si>
  <si>
    <t>285 0702 56000 00000</t>
  </si>
  <si>
    <t>285 0702 58000 00000</t>
  </si>
  <si>
    <t>000 0000 00000 00000</t>
  </si>
  <si>
    <t>оплата труда</t>
  </si>
  <si>
    <t>прочую закупку товаров, работ и услуг</t>
  </si>
  <si>
    <t>285 0701 51000 00223</t>
  </si>
  <si>
    <t>285 0702 54000 00223</t>
  </si>
  <si>
    <t>на выплаты по оплате труда</t>
  </si>
  <si>
    <t>285 0701 51000 00310</t>
  </si>
  <si>
    <t>285 0701 52000 00310</t>
  </si>
  <si>
    <t>285 0702 54000 00310</t>
  </si>
  <si>
    <t>285 0702 58000 00310</t>
  </si>
  <si>
    <t>МАОУ ОСОШ №1</t>
  </si>
  <si>
    <t>285 0702 30000 00310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</si>
  <si>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</si>
  <si>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</si>
  <si>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285 0701 00000 00000</t>
  </si>
  <si>
    <t>285 0701 00000 10000</t>
  </si>
  <si>
    <t>285 0702 00000 00000</t>
  </si>
  <si>
    <t>285 0702 00000 10000</t>
  </si>
  <si>
    <t>директор</t>
  </si>
  <si>
    <t>Отдел образования администрации Омутинского муниципального района</t>
  </si>
  <si>
    <t>Е.В.Казаринова</t>
  </si>
  <si>
    <t>дата</t>
  </si>
  <si>
    <t>Глава по БК</t>
  </si>
  <si>
    <t>7220003137</t>
  </si>
  <si>
    <t>722001001</t>
  </si>
  <si>
    <t>285 0702 00000 20000</t>
  </si>
  <si>
    <t>План финансово-хозяйственной деятельности на 2020 год.</t>
  </si>
  <si>
    <t>(на 2020 г и плановый период 2021 и 2022годов)</t>
  </si>
  <si>
    <t>285 1004 30000 00000</t>
  </si>
  <si>
    <t>285 0702 24000 00000</t>
  </si>
  <si>
    <t>1410</t>
  </si>
  <si>
    <t>285 0702 24000 00223</t>
  </si>
  <si>
    <t>285 0702 24000 00310</t>
  </si>
  <si>
    <t>285 0707 57000 00000</t>
  </si>
  <si>
    <t>285 0707 00000 10000</t>
  </si>
  <si>
    <t>285 0702 40030 00000</t>
  </si>
  <si>
    <t>285 0702 20040 00000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</si>
  <si>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</si>
  <si>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№
п/п</t>
  </si>
  <si>
    <t>Коды
строк</t>
  </si>
  <si>
    <t>Год
начала закупки</t>
  </si>
  <si>
    <t>Код по бюджетной классификации Российской Федерации 3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</si>
  <si>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</si>
  <si>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</si>
  <si>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</si>
  <si>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</si>
  <si>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</si>
  <si>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</si>
  <si>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</si>
  <si>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</si>
  <si>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</si>
  <si>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</si>
  <si>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</si>
  <si>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</si>
  <si>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</si>
  <si>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</si>
  <si>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</si>
  <si>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</si>
  <si>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</si>
  <si>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</si>
  <si>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</si>
  <si>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</si>
  <si>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</si>
  <si>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</si>
  <si>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</si>
  <si>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</si>
  <si>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</si>
  <si>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</si>
  <si>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</si>
  <si>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</si>
  <si>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</si>
  <si>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</si>
  <si>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</si>
  <si>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</si>
  <si>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</si>
  <si>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</si>
  <si>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</si>
  <si>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</si>
  <si>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</si>
  <si>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</si>
  <si>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</si>
  <si>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</si>
  <si>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</si>
  <si>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</si>
  <si>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</si>
  <si>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</si>
  <si>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</si>
  <si>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</si>
  <si>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</si>
  <si>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</si>
  <si>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</si>
  <si>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</si>
  <si>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</si>
  <si>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</si>
  <si>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</si>
  <si>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</si>
  <si>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</si>
  <si>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</si>
  <si>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</si>
  <si>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</si>
  <si>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</si>
  <si>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</si>
  <si>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</si>
  <si>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Казаринова Елена Владимировна</t>
  </si>
  <si>
    <t>(должность)</t>
  </si>
  <si>
    <t>Исполнитель</t>
  </si>
  <si>
    <t>главный бухгалтер</t>
  </si>
  <si>
    <t>М.В.Кильдюшева</t>
  </si>
  <si>
    <t>2-79-26</t>
  </si>
  <si>
    <t>(фамилия, инициалы)</t>
  </si>
  <si>
    <t>(телефон)</t>
  </si>
  <si>
    <t>СОГЛАСОВАНО</t>
  </si>
  <si>
    <t xml:space="preserve">Заведующий методическим кабинетом </t>
  </si>
  <si>
    <t>(наименование должности уполномоченного лица органа-учредителя)</t>
  </si>
  <si>
    <t>Шабанова Светлана Николаевна</t>
  </si>
  <si>
    <t>54003L3040</t>
  </si>
  <si>
    <t>ноября</t>
  </si>
  <si>
    <t>№14</t>
  </si>
  <si>
    <t>25</t>
  </si>
  <si>
    <t>25.11.2020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</si>
</sst>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left" wrapText="1" indent="2"/>
    </xf>
    <xf numFmtId="0" fontId="1" fillId="0" borderId="23" xfId="0" applyNumberFormat="1" applyFont="1" applyBorder="1" applyAlignment="1">
      <alignment horizontal="left" indent="2"/>
    </xf>
    <xf numFmtId="49" fontId="1" fillId="0" borderId="2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9" fontId="1" fillId="34" borderId="21" xfId="0" applyNumberFormat="1" applyFont="1" applyFill="1" applyBorder="1" applyAlignment="1">
      <alignment horizontal="center"/>
    </xf>
    <xf numFmtId="4" fontId="1" fillId="34" borderId="19" xfId="0" applyNumberFormat="1" applyFont="1" applyFill="1" applyBorder="1" applyAlignment="1">
      <alignment horizontal="center"/>
    </xf>
    <xf numFmtId="4" fontId="1" fillId="34" borderId="20" xfId="0" applyNumberFormat="1" applyFont="1" applyFill="1" applyBorder="1" applyAlignment="1">
      <alignment horizontal="center"/>
    </xf>
    <xf numFmtId="4" fontId="1" fillId="34" borderId="21" xfId="0" applyNumberFormat="1" applyFont="1" applyFill="1" applyBorder="1" applyAlignment="1">
      <alignment horizontal="center"/>
    </xf>
    <xf numFmtId="4" fontId="1" fillId="34" borderId="25" xfId="0" applyNumberFormat="1" applyFont="1" applyFill="1" applyBorder="1" applyAlignment="1">
      <alignment horizontal="center"/>
    </xf>
    <xf numFmtId="4" fontId="1" fillId="34" borderId="23" xfId="0" applyNumberFormat="1" applyFont="1" applyFill="1" applyBorder="1" applyAlignment="1">
      <alignment horizontal="center"/>
    </xf>
    <xf numFmtId="4" fontId="1" fillId="34" borderId="26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center"/>
    </xf>
    <xf numFmtId="0" fontId="1" fillId="34" borderId="23" xfId="0" applyNumberFormat="1" applyFont="1" applyFill="1" applyBorder="1" applyAlignment="1">
      <alignment horizontal="center"/>
    </xf>
    <xf numFmtId="0" fontId="1" fillId="34" borderId="27" xfId="0" applyNumberFormat="1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9" fontId="1" fillId="34" borderId="23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0" fontId="6" fillId="0" borderId="23" xfId="0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1" fillId="34" borderId="23" xfId="0" applyNumberFormat="1" applyFont="1" applyFill="1" applyBorder="1" applyAlignment="1">
      <alignment horizontal="left" wrapText="1" indent="2"/>
    </xf>
    <xf numFmtId="0" fontId="1" fillId="34" borderId="23" xfId="0" applyNumberFormat="1" applyFont="1" applyFill="1" applyBorder="1" applyAlignment="1">
      <alignment horizontal="left" indent="2"/>
    </xf>
    <xf numFmtId="49" fontId="1" fillId="34" borderId="28" xfId="0" applyNumberFormat="1" applyFont="1" applyFill="1" applyBorder="1" applyAlignment="1">
      <alignment horizontal="center"/>
    </xf>
    <xf numFmtId="0" fontId="6" fillId="34" borderId="23" xfId="0" applyNumberFormat="1" applyFont="1" applyFill="1" applyBorder="1" applyAlignment="1">
      <alignment horizontal="left"/>
    </xf>
    <xf numFmtId="49" fontId="6" fillId="34" borderId="28" xfId="0" applyNumberFormat="1" applyFont="1" applyFill="1" applyBorder="1" applyAlignment="1">
      <alignment horizontal="center"/>
    </xf>
    <xf numFmtId="49" fontId="6" fillId="34" borderId="23" xfId="0" applyNumberFormat="1" applyFont="1" applyFill="1" applyBorder="1" applyAlignment="1">
      <alignment horizontal="center"/>
    </xf>
    <xf numFmtId="49" fontId="6" fillId="34" borderId="26" xfId="0" applyNumberFormat="1" applyFont="1" applyFill="1" applyBorder="1" applyAlignment="1">
      <alignment horizontal="center"/>
    </xf>
    <xf numFmtId="49" fontId="6" fillId="34" borderId="25" xfId="0" applyNumberFormat="1" applyFont="1" applyFill="1" applyBorder="1" applyAlignment="1">
      <alignment horizontal="center"/>
    </xf>
    <xf numFmtId="0" fontId="1" fillId="34" borderId="23" xfId="0" applyNumberFormat="1" applyFont="1" applyFill="1" applyBorder="1" applyAlignment="1">
      <alignment horizontal="left" wrapText="1" indent="4"/>
    </xf>
    <xf numFmtId="0" fontId="1" fillId="34" borderId="23" xfId="0" applyNumberFormat="1" applyFont="1" applyFill="1" applyBorder="1" applyAlignment="1">
      <alignment horizontal="left" indent="4"/>
    </xf>
    <xf numFmtId="4" fontId="1" fillId="34" borderId="29" xfId="0" applyNumberFormat="1" applyFont="1" applyFill="1" applyBorder="1" applyAlignment="1">
      <alignment horizontal="center"/>
    </xf>
    <xf numFmtId="4" fontId="1" fillId="34" borderId="30" xfId="0" applyNumberFormat="1" applyFont="1" applyFill="1" applyBorder="1" applyAlignment="1">
      <alignment horizontal="center"/>
    </xf>
    <xf numFmtId="4" fontId="1" fillId="34" borderId="31" xfId="0" applyNumberFormat="1" applyFont="1" applyFill="1" applyBorder="1" applyAlignment="1">
      <alignment horizontal="center"/>
    </xf>
    <xf numFmtId="0" fontId="1" fillId="34" borderId="29" xfId="0" applyNumberFormat="1" applyFont="1" applyFill="1" applyBorder="1" applyAlignment="1">
      <alignment horizontal="center"/>
    </xf>
    <xf numFmtId="0" fontId="1" fillId="34" borderId="30" xfId="0" applyNumberFormat="1" applyFont="1" applyFill="1" applyBorder="1" applyAlignment="1">
      <alignment horizontal="center"/>
    </xf>
    <xf numFmtId="0" fontId="1" fillId="34" borderId="32" xfId="0" applyNumberFormat="1" applyFont="1" applyFill="1" applyBorder="1" applyAlignment="1">
      <alignment horizontal="center"/>
    </xf>
    <xf numFmtId="0" fontId="1" fillId="34" borderId="23" xfId="0" applyNumberFormat="1" applyFont="1" applyFill="1" applyBorder="1" applyAlignment="1">
      <alignment horizontal="left" wrapText="1" indent="3"/>
    </xf>
    <xf numFmtId="0" fontId="1" fillId="34" borderId="23" xfId="0" applyNumberFormat="1" applyFont="1" applyFill="1" applyBorder="1" applyAlignment="1">
      <alignment horizontal="left" indent="3"/>
    </xf>
    <xf numFmtId="0" fontId="1" fillId="34" borderId="18" xfId="0" applyNumberFormat="1" applyFont="1" applyFill="1" applyBorder="1" applyAlignment="1">
      <alignment horizontal="left" indent="4"/>
    </xf>
    <xf numFmtId="49" fontId="1" fillId="34" borderId="18" xfId="0" applyNumberFormat="1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49" fontId="1" fillId="34" borderId="29" xfId="0" applyNumberFormat="1" applyFont="1" applyFill="1" applyBorder="1" applyAlignment="1">
      <alignment horizontal="center"/>
    </xf>
    <xf numFmtId="49" fontId="1" fillId="34" borderId="30" xfId="0" applyNumberFormat="1" applyFont="1" applyFill="1" applyBorder="1" applyAlignment="1">
      <alignment horizontal="center"/>
    </xf>
    <xf numFmtId="49" fontId="1" fillId="34" borderId="31" xfId="0" applyNumberFormat="1" applyFont="1" applyFill="1" applyBorder="1" applyAlignment="1">
      <alignment horizontal="center"/>
    </xf>
    <xf numFmtId="0" fontId="1" fillId="34" borderId="25" xfId="0" applyNumberFormat="1" applyFont="1" applyFill="1" applyBorder="1" applyAlignment="1">
      <alignment horizontal="left" indent="4"/>
    </xf>
    <xf numFmtId="0" fontId="1" fillId="34" borderId="26" xfId="0" applyNumberFormat="1" applyFont="1" applyFill="1" applyBorder="1" applyAlignment="1">
      <alignment horizontal="left" indent="4"/>
    </xf>
    <xf numFmtId="0" fontId="1" fillId="34" borderId="30" xfId="0" applyNumberFormat="1" applyFont="1" applyFill="1" applyBorder="1" applyAlignment="1">
      <alignment horizontal="left" wrapText="1" indent="3"/>
    </xf>
    <xf numFmtId="0" fontId="1" fillId="34" borderId="30" xfId="0" applyNumberFormat="1" applyFont="1" applyFill="1" applyBorder="1" applyAlignment="1">
      <alignment horizontal="left" indent="3"/>
    </xf>
    <xf numFmtId="0" fontId="1" fillId="34" borderId="32" xfId="0" applyNumberFormat="1" applyFont="1" applyFill="1" applyBorder="1" applyAlignment="1">
      <alignment horizontal="left" indent="3"/>
    </xf>
    <xf numFmtId="49" fontId="1" fillId="34" borderId="33" xfId="0" applyNumberFormat="1" applyFont="1" applyFill="1" applyBorder="1" applyAlignment="1">
      <alignment horizontal="center"/>
    </xf>
    <xf numFmtId="49" fontId="1" fillId="34" borderId="34" xfId="0" applyNumberFormat="1" applyFont="1" applyFill="1" applyBorder="1" applyAlignment="1">
      <alignment horizontal="center"/>
    </xf>
    <xf numFmtId="49" fontId="1" fillId="34" borderId="35" xfId="0" applyNumberFormat="1" applyFont="1" applyFill="1" applyBorder="1" applyAlignment="1">
      <alignment horizontal="center"/>
    </xf>
    <xf numFmtId="49" fontId="1" fillId="34" borderId="36" xfId="0" applyNumberFormat="1" applyFont="1" applyFill="1" applyBorder="1" applyAlignment="1">
      <alignment horizontal="center"/>
    </xf>
    <xf numFmtId="4" fontId="1" fillId="34" borderId="37" xfId="0" applyNumberFormat="1" applyFont="1" applyFill="1" applyBorder="1" applyAlignment="1">
      <alignment horizontal="center"/>
    </xf>
    <xf numFmtId="4" fontId="1" fillId="34" borderId="38" xfId="0" applyNumberFormat="1" applyFont="1" applyFill="1" applyBorder="1" applyAlignment="1">
      <alignment horizontal="center"/>
    </xf>
    <xf numFmtId="4" fontId="1" fillId="34" borderId="39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4" borderId="40" xfId="0" applyNumberFormat="1" applyFont="1" applyFill="1" applyBorder="1" applyAlignment="1">
      <alignment horizontal="center"/>
    </xf>
    <xf numFmtId="49" fontId="1" fillId="34" borderId="41" xfId="0" applyNumberFormat="1" applyFont="1" applyFill="1" applyBorder="1" applyAlignment="1">
      <alignment horizontal="center"/>
    </xf>
    <xf numFmtId="4" fontId="1" fillId="34" borderId="34" xfId="0" applyNumberFormat="1" applyFont="1" applyFill="1" applyBorder="1" applyAlignment="1">
      <alignment horizontal="center"/>
    </xf>
    <xf numFmtId="4" fontId="1" fillId="34" borderId="35" xfId="0" applyNumberFormat="1" applyFont="1" applyFill="1" applyBorder="1" applyAlignment="1">
      <alignment horizontal="center"/>
    </xf>
    <xf numFmtId="4" fontId="1" fillId="34" borderId="36" xfId="0" applyNumberFormat="1" applyFont="1" applyFill="1" applyBorder="1" applyAlignment="1">
      <alignment horizontal="center"/>
    </xf>
    <xf numFmtId="0" fontId="1" fillId="34" borderId="34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4" borderId="42" xfId="0" applyNumberFormat="1" applyFont="1" applyFill="1" applyBorder="1" applyAlignment="1">
      <alignment horizontal="center"/>
    </xf>
    <xf numFmtId="49" fontId="1" fillId="34" borderId="43" xfId="0" applyNumberFormat="1" applyFont="1" applyFill="1" applyBorder="1" applyAlignment="1">
      <alignment horizontal="center"/>
    </xf>
    <xf numFmtId="49" fontId="1" fillId="34" borderId="38" xfId="0" applyNumberFormat="1" applyFont="1" applyFill="1" applyBorder="1" applyAlignment="1">
      <alignment horizontal="center"/>
    </xf>
    <xf numFmtId="49" fontId="1" fillId="34" borderId="39" xfId="0" applyNumberFormat="1" applyFont="1" applyFill="1" applyBorder="1" applyAlignment="1">
      <alignment horizontal="center"/>
    </xf>
    <xf numFmtId="49" fontId="1" fillId="34" borderId="37" xfId="0" applyNumberFormat="1" applyFont="1" applyFill="1" applyBorder="1" applyAlignment="1">
      <alignment horizontal="center"/>
    </xf>
    <xf numFmtId="0" fontId="1" fillId="34" borderId="23" xfId="0" applyNumberFormat="1" applyFont="1" applyFill="1" applyBorder="1" applyAlignment="1">
      <alignment horizontal="left" wrapText="1" indent="1"/>
    </xf>
    <xf numFmtId="0" fontId="1" fillId="34" borderId="23" xfId="0" applyNumberFormat="1" applyFont="1" applyFill="1" applyBorder="1" applyAlignment="1">
      <alignment horizontal="left" indent="1"/>
    </xf>
    <xf numFmtId="0" fontId="1" fillId="34" borderId="30" xfId="0" applyNumberFormat="1" applyFont="1" applyFill="1" applyBorder="1" applyAlignment="1">
      <alignment horizontal="left" wrapText="1" indent="4"/>
    </xf>
    <xf numFmtId="0" fontId="1" fillId="34" borderId="30" xfId="0" applyNumberFormat="1" applyFont="1" applyFill="1" applyBorder="1" applyAlignment="1">
      <alignment horizontal="left" indent="4"/>
    </xf>
    <xf numFmtId="0" fontId="1" fillId="34" borderId="32" xfId="0" applyNumberFormat="1" applyFont="1" applyFill="1" applyBorder="1" applyAlignment="1">
      <alignment horizontal="left" indent="4"/>
    </xf>
    <xf numFmtId="49" fontId="1" fillId="34" borderId="24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1" fillId="34" borderId="20" xfId="0" applyNumberFormat="1" applyFont="1" applyFill="1" applyBorder="1" applyAlignment="1">
      <alignment horizontal="center"/>
    </xf>
    <xf numFmtId="0" fontId="1" fillId="34" borderId="22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0" fontId="1" fillId="34" borderId="30" xfId="0" applyNumberFormat="1" applyFont="1" applyFill="1" applyBorder="1" applyAlignment="1">
      <alignment horizontal="left" wrapText="1" indent="1"/>
    </xf>
    <xf numFmtId="0" fontId="1" fillId="34" borderId="30" xfId="0" applyNumberFormat="1" applyFont="1" applyFill="1" applyBorder="1" applyAlignment="1">
      <alignment horizontal="left" indent="1"/>
    </xf>
    <xf numFmtId="0" fontId="1" fillId="34" borderId="32" xfId="0" applyNumberFormat="1" applyFont="1" applyFill="1" applyBorder="1" applyAlignment="1">
      <alignment horizontal="left" indent="1"/>
    </xf>
    <xf numFmtId="0" fontId="1" fillId="34" borderId="38" xfId="0" applyNumberFormat="1" applyFont="1" applyFill="1" applyBorder="1" applyAlignment="1">
      <alignment horizontal="left" indent="3"/>
    </xf>
    <xf numFmtId="0" fontId="1" fillId="34" borderId="30" xfId="0" applyNumberFormat="1" applyFont="1" applyFill="1" applyBorder="1" applyAlignment="1">
      <alignment horizontal="left" indent="2"/>
    </xf>
    <xf numFmtId="0" fontId="1" fillId="34" borderId="32" xfId="0" applyNumberFormat="1" applyFont="1" applyFill="1" applyBorder="1" applyAlignment="1">
      <alignment horizontal="left" indent="2"/>
    </xf>
    <xf numFmtId="0" fontId="1" fillId="34" borderId="38" xfId="0" applyNumberFormat="1" applyFont="1" applyFill="1" applyBorder="1" applyAlignment="1">
      <alignment horizontal="left" indent="2"/>
    </xf>
    <xf numFmtId="0" fontId="1" fillId="34" borderId="27" xfId="0" applyNumberFormat="1" applyFont="1" applyFill="1" applyBorder="1" applyAlignment="1">
      <alignment horizontal="left" wrapText="1" indent="3"/>
    </xf>
    <xf numFmtId="0" fontId="1" fillId="34" borderId="23" xfId="0" applyNumberFormat="1" applyFont="1" applyFill="1" applyBorder="1" applyAlignment="1">
      <alignment horizontal="left" vertical="top" wrapText="1" indent="3"/>
    </xf>
    <xf numFmtId="0" fontId="0" fillId="34" borderId="23" xfId="0" applyFill="1" applyBorder="1" applyAlignment="1">
      <alignment/>
    </xf>
    <xf numFmtId="0" fontId="0" fillId="34" borderId="27" xfId="0" applyFill="1" applyBorder="1" applyAlignment="1">
      <alignment/>
    </xf>
    <xf numFmtId="4" fontId="1" fillId="34" borderId="44" xfId="0" applyNumberFormat="1" applyFont="1" applyFill="1" applyBorder="1" applyAlignment="1">
      <alignment horizontal="center"/>
    </xf>
    <xf numFmtId="4" fontId="1" fillId="34" borderId="45" xfId="0" applyNumberFormat="1" applyFont="1" applyFill="1" applyBorder="1" applyAlignment="1">
      <alignment horizontal="center"/>
    </xf>
    <xf numFmtId="4" fontId="1" fillId="34" borderId="46" xfId="0" applyNumberFormat="1" applyFont="1" applyFill="1" applyBorder="1" applyAlignment="1">
      <alignment horizontal="center"/>
    </xf>
    <xf numFmtId="0" fontId="1" fillId="34" borderId="44" xfId="0" applyNumberFormat="1" applyFont="1" applyFill="1" applyBorder="1" applyAlignment="1">
      <alignment horizontal="center"/>
    </xf>
    <xf numFmtId="0" fontId="1" fillId="34" borderId="45" xfId="0" applyNumberFormat="1" applyFont="1" applyFill="1" applyBorder="1" applyAlignment="1">
      <alignment horizontal="center"/>
    </xf>
    <xf numFmtId="0" fontId="1" fillId="34" borderId="47" xfId="0" applyNumberFormat="1" applyFont="1" applyFill="1" applyBorder="1" applyAlignment="1">
      <alignment horizontal="center"/>
    </xf>
    <xf numFmtId="49" fontId="1" fillId="34" borderId="48" xfId="0" applyNumberFormat="1" applyFont="1" applyFill="1" applyBorder="1" applyAlignment="1">
      <alignment horizontal="center"/>
    </xf>
    <xf numFmtId="49" fontId="1" fillId="34" borderId="45" xfId="0" applyNumberFormat="1" applyFont="1" applyFill="1" applyBorder="1" applyAlignment="1">
      <alignment horizontal="center"/>
    </xf>
    <xf numFmtId="49" fontId="1" fillId="34" borderId="46" xfId="0" applyNumberFormat="1" applyFont="1" applyFill="1" applyBorder="1" applyAlignment="1">
      <alignment horizontal="center"/>
    </xf>
    <xf numFmtId="49" fontId="1" fillId="34" borderId="44" xfId="0" applyNumberFormat="1" applyFont="1" applyFill="1" applyBorder="1" applyAlignment="1">
      <alignment horizontal="center"/>
    </xf>
    <xf numFmtId="0" fontId="1" fillId="34" borderId="36" xfId="0" applyNumberFormat="1" applyFont="1" applyFill="1" applyBorder="1" applyAlignment="1">
      <alignment horizontal="center"/>
    </xf>
    <xf numFmtId="0" fontId="1" fillId="34" borderId="23" xfId="0" applyNumberFormat="1" applyFont="1" applyFill="1" applyBorder="1" applyAlignment="1">
      <alignment horizontal="left"/>
    </xf>
    <xf numFmtId="0" fontId="1" fillId="34" borderId="26" xfId="0" applyNumberFormat="1" applyFont="1" applyFill="1" applyBorder="1" applyAlignment="1">
      <alignment horizontal="center"/>
    </xf>
    <xf numFmtId="2" fontId="1" fillId="34" borderId="34" xfId="0" applyNumberFormat="1" applyFont="1" applyFill="1" applyBorder="1" applyAlignment="1">
      <alignment horizontal="center"/>
    </xf>
    <xf numFmtId="2" fontId="1" fillId="34" borderId="35" xfId="0" applyNumberFormat="1" applyFont="1" applyFill="1" applyBorder="1" applyAlignment="1">
      <alignment horizontal="center"/>
    </xf>
    <xf numFmtId="2" fontId="1" fillId="34" borderId="36" xfId="0" applyNumberFormat="1" applyFont="1" applyFill="1" applyBorder="1" applyAlignment="1">
      <alignment horizontal="center"/>
    </xf>
    <xf numFmtId="49" fontId="1" fillId="34" borderId="37" xfId="0" applyNumberFormat="1" applyFont="1" applyFill="1" applyBorder="1" applyAlignment="1">
      <alignment horizontal="center" vertical="top"/>
    </xf>
    <xf numFmtId="49" fontId="1" fillId="34" borderId="38" xfId="0" applyNumberFormat="1" applyFont="1" applyFill="1" applyBorder="1" applyAlignment="1">
      <alignment horizontal="center" vertical="top"/>
    </xf>
    <xf numFmtId="49" fontId="1" fillId="34" borderId="39" xfId="0" applyNumberFormat="1" applyFont="1" applyFill="1" applyBorder="1" applyAlignment="1">
      <alignment horizontal="center" vertical="top"/>
    </xf>
    <xf numFmtId="0" fontId="1" fillId="34" borderId="38" xfId="0" applyNumberFormat="1" applyFont="1" applyFill="1" applyBorder="1" applyAlignment="1">
      <alignment horizontal="left"/>
    </xf>
    <xf numFmtId="0" fontId="1" fillId="34" borderId="39" xfId="0" applyNumberFormat="1" applyFont="1" applyFill="1" applyBorder="1" applyAlignment="1">
      <alignment horizontal="left"/>
    </xf>
    <xf numFmtId="0" fontId="1" fillId="34" borderId="37" xfId="0" applyNumberFormat="1" applyFont="1" applyFill="1" applyBorder="1" applyAlignment="1">
      <alignment horizontal="center" vertical="center" wrapText="1"/>
    </xf>
    <xf numFmtId="0" fontId="1" fillId="34" borderId="38" xfId="0" applyNumberFormat="1" applyFont="1" applyFill="1" applyBorder="1" applyAlignment="1">
      <alignment horizontal="center" vertical="center" wrapText="1"/>
    </xf>
    <xf numFmtId="0" fontId="1" fillId="34" borderId="29" xfId="0" applyNumberFormat="1" applyFont="1" applyFill="1" applyBorder="1" applyAlignment="1">
      <alignment horizontal="center" vertical="center" wrapText="1"/>
    </xf>
    <xf numFmtId="0" fontId="1" fillId="34" borderId="30" xfId="0" applyNumberFormat="1" applyFont="1" applyFill="1" applyBorder="1" applyAlignment="1">
      <alignment horizontal="center" vertical="center" wrapText="1"/>
    </xf>
    <xf numFmtId="0" fontId="1" fillId="34" borderId="29" xfId="0" applyNumberFormat="1" applyFont="1" applyFill="1" applyBorder="1" applyAlignment="1">
      <alignment horizontal="center" vertical="top" wrapText="1"/>
    </xf>
    <xf numFmtId="0" fontId="1" fillId="34" borderId="30" xfId="0" applyNumberFormat="1" applyFont="1" applyFill="1" applyBorder="1" applyAlignment="1">
      <alignment horizontal="center" vertical="top" wrapText="1"/>
    </xf>
    <xf numFmtId="0" fontId="1" fillId="34" borderId="31" xfId="0" applyNumberFormat="1" applyFont="1" applyFill="1" applyBorder="1" applyAlignment="1">
      <alignment horizontal="center" vertical="top" wrapText="1"/>
    </xf>
    <xf numFmtId="49" fontId="1" fillId="34" borderId="23" xfId="0" applyNumberFormat="1" applyFont="1" applyFill="1" applyBorder="1" applyAlignment="1">
      <alignment horizontal="center" vertical="top"/>
    </xf>
    <xf numFmtId="49" fontId="1" fillId="34" borderId="26" xfId="0" applyNumberFormat="1" applyFont="1" applyFill="1" applyBorder="1" applyAlignment="1">
      <alignment horizontal="center" vertical="top"/>
    </xf>
    <xf numFmtId="0" fontId="1" fillId="34" borderId="37" xfId="0" applyNumberFormat="1" applyFont="1" applyFill="1" applyBorder="1" applyAlignment="1">
      <alignment horizontal="right"/>
    </xf>
    <xf numFmtId="0" fontId="1" fillId="34" borderId="38" xfId="0" applyNumberFormat="1" applyFont="1" applyFill="1" applyBorder="1" applyAlignment="1">
      <alignment horizontal="right"/>
    </xf>
    <xf numFmtId="49" fontId="1" fillId="34" borderId="23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6" fillId="34" borderId="0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 vertical="center"/>
    </xf>
    <xf numFmtId="0" fontId="1" fillId="34" borderId="39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49" xfId="0" applyNumberFormat="1" applyFont="1" applyFill="1" applyBorder="1" applyAlignment="1">
      <alignment horizontal="center" vertical="center"/>
    </xf>
    <xf numFmtId="0" fontId="1" fillId="34" borderId="30" xfId="0" applyNumberFormat="1" applyFont="1" applyFill="1" applyBorder="1" applyAlignment="1">
      <alignment horizontal="center" vertical="center"/>
    </xf>
    <xf numFmtId="0" fontId="1" fillId="34" borderId="31" xfId="0" applyNumberFormat="1" applyFont="1" applyFill="1" applyBorder="1" applyAlignment="1">
      <alignment horizontal="center" vertical="center"/>
    </xf>
    <xf numFmtId="0" fontId="1" fillId="34" borderId="39" xfId="0" applyNumberFormat="1" applyFont="1" applyFill="1" applyBorder="1" applyAlignment="1">
      <alignment horizontal="center" vertical="center" wrapText="1"/>
    </xf>
    <xf numFmtId="0" fontId="1" fillId="34" borderId="50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0" fontId="1" fillId="34" borderId="49" xfId="0" applyNumberFormat="1" applyFont="1" applyFill="1" applyBorder="1" applyAlignment="1">
      <alignment horizontal="center" vertical="center" wrapText="1"/>
    </xf>
    <xf numFmtId="0" fontId="1" fillId="34" borderId="31" xfId="0" applyNumberFormat="1" applyFont="1" applyFill="1" applyBorder="1" applyAlignment="1">
      <alignment horizontal="center" vertical="center" wrapText="1"/>
    </xf>
    <xf numFmtId="0" fontId="1" fillId="34" borderId="25" xfId="0" applyNumberFormat="1" applyFont="1" applyFill="1" applyBorder="1" applyAlignment="1">
      <alignment horizontal="center" vertical="center"/>
    </xf>
    <xf numFmtId="0" fontId="1" fillId="34" borderId="23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 wrapText="1"/>
    </xf>
    <xf numFmtId="0" fontId="1" fillId="34" borderId="3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5" fillId="34" borderId="0" xfId="0" applyNumberFormat="1" applyFont="1" applyFill="1" applyBorder="1" applyAlignment="1">
      <alignment horizontal="left"/>
    </xf>
    <xf numFmtId="0" fontId="1" fillId="34" borderId="37" xfId="0" applyNumberFormat="1" applyFont="1" applyFill="1" applyBorder="1" applyAlignment="1">
      <alignment horizontal="center" vertical="center"/>
    </xf>
    <xf numFmtId="0" fontId="1" fillId="34" borderId="29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right"/>
    </xf>
    <xf numFmtId="49" fontId="1" fillId="34" borderId="30" xfId="0" applyNumberFormat="1" applyFont="1" applyFill="1" applyBorder="1" applyAlignment="1">
      <alignment horizontal="left"/>
    </xf>
    <xf numFmtId="0" fontId="4" fillId="34" borderId="38" xfId="0" applyNumberFormat="1" applyFont="1" applyFill="1" applyBorder="1" applyAlignment="1">
      <alignment horizontal="center" vertical="top"/>
    </xf>
    <xf numFmtId="0" fontId="3" fillId="34" borderId="0" xfId="0" applyNumberFormat="1" applyFont="1" applyFill="1" applyBorder="1" applyAlignment="1">
      <alignment horizontal="right"/>
    </xf>
    <xf numFmtId="49" fontId="3" fillId="34" borderId="30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left"/>
    </xf>
    <xf numFmtId="49" fontId="3" fillId="34" borderId="3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center"/>
    </xf>
    <xf numFmtId="0" fontId="3" fillId="34" borderId="30" xfId="0" applyNumberFormat="1" applyFont="1" applyFill="1" applyBorder="1" applyAlignment="1">
      <alignment horizontal="center"/>
    </xf>
    <xf numFmtId="49" fontId="1" fillId="0" borderId="30" xfId="0" applyNumberFormat="1" applyFont="1" applyBorder="1" applyAlignment="1">
      <alignment horizontal="left"/>
    </xf>
    <xf numFmtId="0" fontId="1" fillId="0" borderId="51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 vertical="top"/>
    </xf>
    <xf numFmtId="0" fontId="4" fillId="0" borderId="38" xfId="0" applyNumberFormat="1" applyFont="1" applyBorder="1" applyAlignment="1">
      <alignment horizontal="center" vertical="top"/>
    </xf>
    <xf numFmtId="0" fontId="4" fillId="0" borderId="54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" fontId="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left" wrapText="1" indent="4"/>
    </xf>
    <xf numFmtId="0" fontId="1" fillId="0" borderId="38" xfId="0" applyNumberFormat="1" applyFont="1" applyBorder="1" applyAlignment="1">
      <alignment horizontal="left" indent="4"/>
    </xf>
    <xf numFmtId="0" fontId="1" fillId="0" borderId="40" xfId="0" applyNumberFormat="1" applyFont="1" applyBorder="1" applyAlignment="1">
      <alignment horizontal="left" indent="4"/>
    </xf>
    <xf numFmtId="49" fontId="1" fillId="0" borderId="43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left" wrapText="1" indent="4"/>
    </xf>
    <xf numFmtId="0" fontId="1" fillId="0" borderId="30" xfId="0" applyNumberFormat="1" applyFont="1" applyBorder="1" applyAlignment="1">
      <alignment horizontal="left" indent="4"/>
    </xf>
    <xf numFmtId="0" fontId="1" fillId="0" borderId="25" xfId="0" applyNumberFormat="1" applyFont="1" applyBorder="1" applyAlignment="1">
      <alignment horizontal="left" wrapText="1"/>
    </xf>
    <xf numFmtId="0" fontId="1" fillId="0" borderId="23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 wrapText="1" indent="3"/>
    </xf>
    <xf numFmtId="0" fontId="1" fillId="0" borderId="23" xfId="0" applyNumberFormat="1" applyFont="1" applyBorder="1" applyAlignment="1">
      <alignment horizontal="left" indent="3"/>
    </xf>
    <xf numFmtId="49" fontId="1" fillId="0" borderId="41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left" wrapText="1" indent="2"/>
    </xf>
    <xf numFmtId="0" fontId="1" fillId="0" borderId="25" xfId="0" applyNumberFormat="1" applyFont="1" applyBorder="1" applyAlignment="1">
      <alignment horizontal="left" wrapText="1" indent="1"/>
    </xf>
    <xf numFmtId="0" fontId="1" fillId="0" borderId="23" xfId="0" applyNumberFormat="1" applyFont="1" applyBorder="1" applyAlignment="1">
      <alignment horizontal="left" indent="1"/>
    </xf>
    <xf numFmtId="49" fontId="1" fillId="0" borderId="18" xfId="0" applyNumberFormat="1" applyFont="1" applyBorder="1" applyAlignment="1">
      <alignment horizontal="center" vertical="top"/>
    </xf>
    <xf numFmtId="0" fontId="6" fillId="0" borderId="25" xfId="0" applyNumberFormat="1" applyFont="1" applyBorder="1" applyAlignment="1">
      <alignment horizontal="left"/>
    </xf>
    <xf numFmtId="49" fontId="6" fillId="0" borderId="41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0" fontId="1" fillId="0" borderId="38" xfId="0" applyNumberFormat="1" applyFont="1" applyBorder="1" applyAlignment="1">
      <alignment horizontal="left"/>
    </xf>
    <xf numFmtId="0" fontId="1" fillId="0" borderId="39" xfId="0" applyNumberFormat="1" applyFont="1" applyBorder="1" applyAlignment="1">
      <alignment horizontal="left"/>
    </xf>
    <xf numFmtId="0" fontId="1" fillId="0" borderId="37" xfId="0" applyNumberFormat="1" applyFont="1" applyBorder="1" applyAlignment="1">
      <alignment horizontal="right"/>
    </xf>
    <xf numFmtId="0" fontId="1" fillId="0" borderId="38" xfId="0" applyNumberFormat="1" applyFont="1" applyBorder="1" applyAlignment="1">
      <alignment horizontal="right"/>
    </xf>
    <xf numFmtId="49" fontId="1" fillId="0" borderId="23" xfId="0" applyNumberFormat="1" applyFont="1" applyBorder="1" applyAlignment="1">
      <alignment horizontal="left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49" fontId="1" fillId="0" borderId="3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178"/>
  <sheetViews>
    <sheetView tabSelected="1" view="pageBreakPreview" zoomScaleSheetLayoutView="100" zoomScalePageLayoutView="0" workbookViewId="0" topLeftCell="A3">
      <selection activeCell="A137" sqref="A137:FE171"/>
    </sheetView>
  </sheetViews>
  <sheetFormatPr defaultColWidth="0.875" defaultRowHeight="12.75"/>
  <cols>
    <col min="1" max="67" width="0.875" style="1" customWidth="1"/>
    <col min="68" max="68" width="0.6171875" style="1" customWidth="1"/>
    <col min="69" max="71" width="0.875" style="1" hidden="1" customWidth="1"/>
    <col min="72" max="72" width="0.74609375" style="1" hidden="1" customWidth="1"/>
    <col min="73" max="75" width="0.875" style="1" hidden="1" customWidth="1"/>
    <col min="76" max="89" width="0.875" style="1" customWidth="1"/>
    <col min="90" max="90" width="0.74609375" style="1" customWidth="1"/>
    <col min="91" max="96" width="0.875" style="1" hidden="1" customWidth="1"/>
    <col min="97" max="108" width="0.875" style="1" customWidth="1"/>
    <col min="109" max="109" width="6.125" style="1" customWidth="1"/>
    <col min="110" max="112" width="0.875" style="1" customWidth="1"/>
    <col min="113" max="113" width="1.75390625" style="1" customWidth="1"/>
    <col min="114" max="120" width="0.875" style="1" customWidth="1"/>
    <col min="121" max="121" width="1.37890625" style="1" customWidth="1"/>
    <col min="122" max="128" width="0.875" style="1" customWidth="1"/>
    <col min="129" max="129" width="0.6171875" style="1" customWidth="1"/>
    <col min="130" max="130" width="0.875" style="1" hidden="1" customWidth="1"/>
    <col min="131" max="133" width="0.875" style="1" customWidth="1"/>
    <col min="134" max="134" width="1.37890625" style="1" customWidth="1"/>
    <col min="135" max="135" width="1.875" style="1" customWidth="1"/>
    <col min="136" max="143" width="0.875" style="1" customWidth="1"/>
    <col min="144" max="144" width="0.875" style="1" hidden="1" customWidth="1"/>
    <col min="145" max="145" width="0.6171875" style="1" customWidth="1"/>
    <col min="146" max="146" width="4.00390625" style="1" customWidth="1"/>
    <col min="147" max="148" width="0.875" style="1" hidden="1" customWidth="1"/>
    <col min="149" max="154" width="0.875" style="1" customWidth="1"/>
    <col min="155" max="155" width="2.375" style="1" customWidth="1"/>
    <col min="156" max="156" width="0.875" style="1" customWidth="1"/>
    <col min="157" max="157" width="0.12890625" style="1" customWidth="1"/>
    <col min="158" max="158" width="0.875" style="1" hidden="1" customWidth="1"/>
    <col min="159" max="161" width="0" style="1" hidden="1" customWidth="1"/>
    <col min="162" max="162" width="0.37109375" style="17" customWidth="1"/>
    <col min="163" max="164" width="0.875" style="1" hidden="1" customWidth="1"/>
    <col min="165" max="165" width="10.00390625" style="1" hidden="1" customWidth="1"/>
    <col min="166" max="166" width="0" style="1" hidden="1" customWidth="1"/>
    <col min="167" max="167" width="10.00390625" style="1" hidden="1" customWidth="1"/>
    <col min="168" max="168" width="0" style="1" hidden="1" customWidth="1"/>
    <col min="169" max="170" width="9.75390625" style="1" hidden="1" customWidth="1"/>
    <col min="171" max="172" width="0" style="1" hidden="1" customWidth="1"/>
    <col min="173" max="173" width="9.125" style="1" hidden="1" customWidth="1"/>
    <col min="174" max="174" width="7.375" style="1" hidden="1" customWidth="1"/>
    <col min="175" max="175" width="9.125" style="1" hidden="1" customWidth="1"/>
    <col min="176" max="176" width="10.875" style="1" hidden="1" customWidth="1"/>
    <col min="177" max="177" width="10.00390625" style="1" hidden="1" customWidth="1"/>
    <col min="178" max="178" width="8.75390625" style="1" hidden="1" customWidth="1"/>
    <col min="179" max="16384" width="0.875" style="1" customWidth="1"/>
  </cols>
  <sheetData>
    <row r="1" spans="1:162" s="2" customFormat="1" ht="10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204" t="s">
        <v>24</v>
      </c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204"/>
      <c r="FB1" s="204"/>
      <c r="FC1" s="204"/>
      <c r="FD1" s="204"/>
      <c r="FE1" s="204"/>
      <c r="FF1" s="16"/>
    </row>
    <row r="2" spans="1:162" s="2" customFormat="1" ht="10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205" t="s">
        <v>226</v>
      </c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16"/>
    </row>
    <row r="3" spans="1:162" s="3" customFormat="1" ht="8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99" t="s">
        <v>19</v>
      </c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1"/>
    </row>
    <row r="4" spans="1:162" s="2" customFormat="1" ht="10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205" t="s">
        <v>218</v>
      </c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16"/>
    </row>
    <row r="5" spans="1:162" s="3" customFormat="1" ht="8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99" t="s">
        <v>20</v>
      </c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1"/>
    </row>
    <row r="6" spans="1:162" s="2" customFormat="1" ht="10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16"/>
      <c r="EK6" s="16"/>
      <c r="EL6" s="205" t="s">
        <v>228</v>
      </c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16"/>
    </row>
    <row r="7" spans="1:162" s="3" customFormat="1" ht="8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99" t="s">
        <v>21</v>
      </c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1"/>
      <c r="EK7" s="11"/>
      <c r="EL7" s="199" t="s">
        <v>22</v>
      </c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1"/>
    </row>
    <row r="8" spans="1:162" s="2" customFormat="1" ht="10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200" t="s">
        <v>23</v>
      </c>
      <c r="DX8" s="200"/>
      <c r="DY8" s="201" t="s">
        <v>326</v>
      </c>
      <c r="DZ8" s="201"/>
      <c r="EA8" s="201"/>
      <c r="EB8" s="202" t="s">
        <v>23</v>
      </c>
      <c r="EC8" s="202"/>
      <c r="ED8" s="16"/>
      <c r="EE8" s="201" t="s">
        <v>324</v>
      </c>
      <c r="EF8" s="201"/>
      <c r="EG8" s="201"/>
      <c r="EH8" s="201"/>
      <c r="EI8" s="201"/>
      <c r="EJ8" s="201"/>
      <c r="EK8" s="201"/>
      <c r="EL8" s="201"/>
      <c r="EM8" s="201"/>
      <c r="EN8" s="201"/>
      <c r="EO8" s="201"/>
      <c r="EP8" s="201"/>
      <c r="EQ8" s="201"/>
      <c r="ER8" s="201"/>
      <c r="ES8" s="201"/>
      <c r="ET8" s="200">
        <v>20</v>
      </c>
      <c r="EU8" s="200"/>
      <c r="EV8" s="200"/>
      <c r="EW8" s="203" t="s">
        <v>197</v>
      </c>
      <c r="EX8" s="203"/>
      <c r="EY8" s="203"/>
      <c r="EZ8" s="16" t="s">
        <v>5</v>
      </c>
      <c r="FA8" s="16"/>
      <c r="FB8" s="16"/>
      <c r="FC8" s="16"/>
      <c r="FD8" s="16"/>
      <c r="FE8" s="16"/>
      <c r="FF8" s="16"/>
    </row>
    <row r="9" spans="1:161" ht="11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</row>
    <row r="10" spans="1:162" s="4" customFormat="1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92" t="s">
        <v>234</v>
      </c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4" t="s">
        <v>325</v>
      </c>
      <c r="DG10" s="194"/>
      <c r="DH10" s="194"/>
      <c r="DI10" s="194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</row>
    <row r="11" spans="1:162" s="4" customFormat="1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92" t="s">
        <v>235</v>
      </c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95" t="s">
        <v>25</v>
      </c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8"/>
      <c r="FF11" s="15"/>
    </row>
    <row r="12" spans="1:161" ht="11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96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2"/>
    </row>
    <row r="13" spans="1:161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97" t="s">
        <v>37</v>
      </c>
      <c r="BH13" s="197"/>
      <c r="BI13" s="197"/>
      <c r="BJ13" s="197"/>
      <c r="BK13" s="90" t="s">
        <v>326</v>
      </c>
      <c r="BL13" s="90"/>
      <c r="BM13" s="90"/>
      <c r="BN13" s="174" t="s">
        <v>23</v>
      </c>
      <c r="BO13" s="174"/>
      <c r="BP13" s="17"/>
      <c r="BQ13" s="90" t="s">
        <v>324</v>
      </c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197">
        <v>20</v>
      </c>
      <c r="CG13" s="197"/>
      <c r="CH13" s="197"/>
      <c r="CI13" s="198" t="s">
        <v>197</v>
      </c>
      <c r="CJ13" s="198"/>
      <c r="CK13" s="198"/>
      <c r="CL13" s="17" t="s">
        <v>38</v>
      </c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4" t="s">
        <v>229</v>
      </c>
      <c r="EG13" s="174"/>
      <c r="EH13" s="174"/>
      <c r="EI13" s="174"/>
      <c r="EJ13" s="174"/>
      <c r="EK13" s="174"/>
      <c r="EL13" s="174"/>
      <c r="EM13" s="174"/>
      <c r="EN13" s="174"/>
      <c r="EO13" s="174"/>
      <c r="EP13" s="175"/>
      <c r="EQ13" s="18" t="s">
        <v>26</v>
      </c>
      <c r="ER13" s="17"/>
      <c r="ES13" s="87" t="s">
        <v>327</v>
      </c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</row>
    <row r="14" spans="1:161" ht="19.5" customHeight="1">
      <c r="A14" s="174" t="s">
        <v>29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90" t="s">
        <v>27</v>
      </c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8" t="s">
        <v>27</v>
      </c>
      <c r="ER14" s="1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</row>
    <row r="15" spans="1:161" ht="11.25" customHeight="1">
      <c r="A15" s="17" t="s">
        <v>30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91" t="s">
        <v>227</v>
      </c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4" t="s">
        <v>230</v>
      </c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8" t="s">
        <v>28</v>
      </c>
      <c r="ER15" s="1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</row>
    <row r="16" spans="1:161" ht="20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90" t="s">
        <v>27</v>
      </c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8" t="s">
        <v>27</v>
      </c>
      <c r="ER16" s="1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</row>
    <row r="17" spans="1:16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4" t="s">
        <v>31</v>
      </c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8" t="s">
        <v>31</v>
      </c>
      <c r="ER17" s="17"/>
      <c r="ES17" s="87" t="s">
        <v>231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</row>
    <row r="18" spans="1:161" ht="12.75">
      <c r="A18" s="17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91" t="s">
        <v>218</v>
      </c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4" t="s">
        <v>32</v>
      </c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8" t="s">
        <v>32</v>
      </c>
      <c r="ER18" s="17"/>
      <c r="ES18" s="87" t="s">
        <v>232</v>
      </c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</row>
    <row r="19" spans="1:161" ht="18" customHeight="1">
      <c r="A19" s="17" t="s">
        <v>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4" t="s">
        <v>33</v>
      </c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8" t="s">
        <v>33</v>
      </c>
      <c r="ER19" s="17"/>
      <c r="ES19" s="87" t="s">
        <v>34</v>
      </c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</row>
    <row r="20" spans="1:161" ht="11.25" hidden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</row>
    <row r="21" spans="1:162" s="5" customFormat="1" ht="6.75" customHeight="1">
      <c r="A21" s="176" t="s">
        <v>39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  <c r="EK21" s="176"/>
      <c r="EL21" s="176"/>
      <c r="EM21" s="176"/>
      <c r="EN21" s="176"/>
      <c r="EO21" s="176"/>
      <c r="EP21" s="176"/>
      <c r="EQ21" s="176"/>
      <c r="ER21" s="176"/>
      <c r="ES21" s="176"/>
      <c r="ET21" s="176"/>
      <c r="EU21" s="176"/>
      <c r="EV21" s="176"/>
      <c r="EW21" s="176"/>
      <c r="EX21" s="176"/>
      <c r="EY21" s="176"/>
      <c r="EZ21" s="176"/>
      <c r="FA21" s="176"/>
      <c r="FB21" s="176"/>
      <c r="FC21" s="176"/>
      <c r="FD21" s="176"/>
      <c r="FE21" s="176"/>
      <c r="FF21" s="14"/>
    </row>
    <row r="22" spans="1:161" ht="8.25" customHeight="1" hidden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</row>
    <row r="23" spans="1:161" ht="11.25">
      <c r="A23" s="177" t="s">
        <v>0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8"/>
      <c r="BX23" s="162" t="s">
        <v>1</v>
      </c>
      <c r="BY23" s="163"/>
      <c r="BZ23" s="163"/>
      <c r="CA23" s="163"/>
      <c r="CB23" s="163"/>
      <c r="CC23" s="163"/>
      <c r="CD23" s="163"/>
      <c r="CE23" s="183"/>
      <c r="CF23" s="162" t="s">
        <v>2</v>
      </c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83"/>
      <c r="CS23" s="162" t="s">
        <v>3</v>
      </c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83"/>
      <c r="DF23" s="188" t="s">
        <v>10</v>
      </c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Q23" s="189"/>
      <c r="ER23" s="189"/>
      <c r="ES23" s="189"/>
      <c r="ET23" s="189"/>
      <c r="EU23" s="189"/>
      <c r="EV23" s="189"/>
      <c r="EW23" s="189"/>
      <c r="EX23" s="189"/>
      <c r="EY23" s="189"/>
      <c r="EZ23" s="189"/>
      <c r="FA23" s="189"/>
      <c r="FB23" s="189"/>
      <c r="FC23" s="189"/>
      <c r="FD23" s="189"/>
      <c r="FE23" s="189"/>
    </row>
    <row r="24" spans="1:161" ht="11.25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80"/>
      <c r="BX24" s="184"/>
      <c r="BY24" s="185"/>
      <c r="BZ24" s="185"/>
      <c r="CA24" s="185"/>
      <c r="CB24" s="185"/>
      <c r="CC24" s="185"/>
      <c r="CD24" s="185"/>
      <c r="CE24" s="186"/>
      <c r="CF24" s="184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6"/>
      <c r="CS24" s="184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6"/>
      <c r="DF24" s="171" t="s">
        <v>4</v>
      </c>
      <c r="DG24" s="172"/>
      <c r="DH24" s="172"/>
      <c r="DI24" s="172"/>
      <c r="DJ24" s="172"/>
      <c r="DK24" s="172"/>
      <c r="DL24" s="173" t="s">
        <v>197</v>
      </c>
      <c r="DM24" s="173"/>
      <c r="DN24" s="173"/>
      <c r="DO24" s="160" t="s">
        <v>5</v>
      </c>
      <c r="DP24" s="160"/>
      <c r="DQ24" s="160"/>
      <c r="DR24" s="161"/>
      <c r="DS24" s="171" t="s">
        <v>4</v>
      </c>
      <c r="DT24" s="172"/>
      <c r="DU24" s="172"/>
      <c r="DV24" s="172"/>
      <c r="DW24" s="172"/>
      <c r="DX24" s="172"/>
      <c r="DY24" s="173" t="s">
        <v>198</v>
      </c>
      <c r="DZ24" s="173"/>
      <c r="EA24" s="173"/>
      <c r="EB24" s="160" t="s">
        <v>5</v>
      </c>
      <c r="EC24" s="160"/>
      <c r="ED24" s="160"/>
      <c r="EE24" s="161"/>
      <c r="EF24" s="171" t="s">
        <v>4</v>
      </c>
      <c r="EG24" s="172"/>
      <c r="EH24" s="172"/>
      <c r="EI24" s="172"/>
      <c r="EJ24" s="172"/>
      <c r="EK24" s="172"/>
      <c r="EL24" s="173" t="s">
        <v>199</v>
      </c>
      <c r="EM24" s="173"/>
      <c r="EN24" s="173"/>
      <c r="EO24" s="160" t="s">
        <v>5</v>
      </c>
      <c r="EP24" s="160"/>
      <c r="EQ24" s="160"/>
      <c r="ER24" s="161"/>
      <c r="ES24" s="162" t="s">
        <v>9</v>
      </c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3"/>
    </row>
    <row r="25" spans="1:161" ht="39" customHeight="1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2"/>
      <c r="BX25" s="164"/>
      <c r="BY25" s="165"/>
      <c r="BZ25" s="165"/>
      <c r="CA25" s="165"/>
      <c r="CB25" s="165"/>
      <c r="CC25" s="165"/>
      <c r="CD25" s="165"/>
      <c r="CE25" s="187"/>
      <c r="CF25" s="164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87"/>
      <c r="CS25" s="164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87"/>
      <c r="DF25" s="166" t="s">
        <v>6</v>
      </c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8"/>
      <c r="DS25" s="166" t="s">
        <v>7</v>
      </c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8"/>
      <c r="EF25" s="166" t="s">
        <v>8</v>
      </c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8"/>
      <c r="ES25" s="164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</row>
    <row r="26" spans="1:161" ht="9" customHeight="1" thickBot="1">
      <c r="A26" s="169" t="s">
        <v>11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70"/>
      <c r="BX26" s="157" t="s">
        <v>12</v>
      </c>
      <c r="BY26" s="158"/>
      <c r="BZ26" s="158"/>
      <c r="CA26" s="158"/>
      <c r="CB26" s="158"/>
      <c r="CC26" s="158"/>
      <c r="CD26" s="158"/>
      <c r="CE26" s="159"/>
      <c r="CF26" s="157" t="s">
        <v>13</v>
      </c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9"/>
      <c r="CS26" s="157" t="s">
        <v>14</v>
      </c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9"/>
      <c r="DF26" s="157" t="s">
        <v>15</v>
      </c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9"/>
      <c r="DS26" s="157" t="s">
        <v>16</v>
      </c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9"/>
      <c r="EF26" s="157" t="s">
        <v>17</v>
      </c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9"/>
      <c r="ES26" s="157" t="s">
        <v>18</v>
      </c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</row>
    <row r="27" spans="1:161" ht="12.75" customHeight="1" thickBot="1">
      <c r="A27" s="152" t="s">
        <v>40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07" t="s">
        <v>41</v>
      </c>
      <c r="BY27" s="99"/>
      <c r="BZ27" s="99"/>
      <c r="CA27" s="99"/>
      <c r="CB27" s="99"/>
      <c r="CC27" s="99"/>
      <c r="CD27" s="99"/>
      <c r="CE27" s="100"/>
      <c r="CF27" s="98" t="s">
        <v>42</v>
      </c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100"/>
      <c r="CS27" s="98" t="s">
        <v>208</v>
      </c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100"/>
      <c r="DF27" s="154">
        <f>DF28+DF29+DF30+DF31+DF32+DF33+DF34+DF35+DF36</f>
        <v>788602.3200000001</v>
      </c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51"/>
      <c r="DS27" s="111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51"/>
      <c r="EF27" s="111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51"/>
      <c r="ES27" s="111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3"/>
    </row>
    <row r="28" spans="1:161" ht="12.75" customHeight="1" thickBot="1">
      <c r="A28" s="152" t="s">
        <v>40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07" t="s">
        <v>41</v>
      </c>
      <c r="BY28" s="99"/>
      <c r="BZ28" s="99"/>
      <c r="CA28" s="99"/>
      <c r="CB28" s="99"/>
      <c r="CC28" s="99"/>
      <c r="CD28" s="99"/>
      <c r="CE28" s="100"/>
      <c r="CF28" s="98" t="s">
        <v>42</v>
      </c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100"/>
      <c r="CS28" s="98" t="s">
        <v>222</v>
      </c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100"/>
      <c r="DF28" s="111">
        <v>990.02</v>
      </c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51"/>
      <c r="DS28" s="111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51"/>
      <c r="EF28" s="111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51"/>
      <c r="ES28" s="111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3"/>
    </row>
    <row r="29" spans="1:161" ht="12.75" customHeight="1" thickBot="1">
      <c r="A29" s="152" t="s">
        <v>40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07" t="s">
        <v>41</v>
      </c>
      <c r="BY29" s="99"/>
      <c r="BZ29" s="99"/>
      <c r="CA29" s="99"/>
      <c r="CB29" s="99"/>
      <c r="CC29" s="99"/>
      <c r="CD29" s="99"/>
      <c r="CE29" s="100"/>
      <c r="CF29" s="98" t="s">
        <v>42</v>
      </c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100"/>
      <c r="CS29" s="98" t="s">
        <v>223</v>
      </c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100"/>
      <c r="DF29" s="111">
        <v>220394.01</v>
      </c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51"/>
      <c r="DS29" s="111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51"/>
      <c r="EF29" s="111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51"/>
      <c r="ES29" s="111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3"/>
    </row>
    <row r="30" spans="1:161" ht="12.75" customHeight="1" thickBot="1">
      <c r="A30" s="152" t="s">
        <v>40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07" t="s">
        <v>41</v>
      </c>
      <c r="BY30" s="99"/>
      <c r="BZ30" s="99"/>
      <c r="CA30" s="99"/>
      <c r="CB30" s="99"/>
      <c r="CC30" s="99"/>
      <c r="CD30" s="99"/>
      <c r="CE30" s="100"/>
      <c r="CF30" s="98" t="s">
        <v>42</v>
      </c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100"/>
      <c r="CS30" s="98" t="s">
        <v>224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100"/>
      <c r="DF30" s="111">
        <v>8067.03</v>
      </c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51"/>
      <c r="DS30" s="111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51"/>
      <c r="EF30" s="111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51"/>
      <c r="ES30" s="111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3"/>
    </row>
    <row r="31" spans="1:161" ht="12.75" customHeight="1" thickBot="1">
      <c r="A31" s="152" t="s">
        <v>40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07" t="s">
        <v>41</v>
      </c>
      <c r="BY31" s="99"/>
      <c r="BZ31" s="99"/>
      <c r="CA31" s="99"/>
      <c r="CB31" s="99"/>
      <c r="CC31" s="99"/>
      <c r="CD31" s="99"/>
      <c r="CE31" s="100"/>
      <c r="CF31" s="98" t="s">
        <v>42</v>
      </c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100"/>
      <c r="CS31" s="98" t="s">
        <v>225</v>
      </c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100"/>
      <c r="DF31" s="111">
        <v>24149.89</v>
      </c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51"/>
      <c r="DS31" s="111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51"/>
      <c r="EF31" s="111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51"/>
      <c r="ES31" s="111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3"/>
    </row>
    <row r="32" spans="1:161" ht="12.75" customHeight="1" thickBot="1">
      <c r="A32" s="152" t="s">
        <v>40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07" t="s">
        <v>41</v>
      </c>
      <c r="BY32" s="99"/>
      <c r="BZ32" s="99"/>
      <c r="CA32" s="99"/>
      <c r="CB32" s="99"/>
      <c r="CC32" s="99"/>
      <c r="CD32" s="99"/>
      <c r="CE32" s="100"/>
      <c r="CF32" s="98" t="s">
        <v>42</v>
      </c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100"/>
      <c r="CS32" s="98" t="s">
        <v>201</v>
      </c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100"/>
      <c r="DF32" s="111">
        <v>6951.57</v>
      </c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51"/>
      <c r="DS32" s="111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51"/>
      <c r="EF32" s="111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51"/>
      <c r="ES32" s="111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3"/>
    </row>
    <row r="33" spans="1:161" ht="12.75" customHeight="1" thickBot="1">
      <c r="A33" s="152" t="s">
        <v>40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07" t="s">
        <v>41</v>
      </c>
      <c r="BY33" s="99"/>
      <c r="BZ33" s="99"/>
      <c r="CA33" s="99"/>
      <c r="CB33" s="99"/>
      <c r="CC33" s="99"/>
      <c r="CD33" s="99"/>
      <c r="CE33" s="100"/>
      <c r="CF33" s="98" t="s">
        <v>42</v>
      </c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100"/>
      <c r="CS33" s="98" t="s">
        <v>200</v>
      </c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100"/>
      <c r="DF33" s="111">
        <v>27033.74</v>
      </c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51"/>
      <c r="DS33" s="111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51"/>
      <c r="EF33" s="111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51"/>
      <c r="ES33" s="111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3"/>
    </row>
    <row r="34" spans="1:161" ht="12.75" customHeight="1" thickBot="1">
      <c r="A34" s="152" t="s">
        <v>40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07" t="s">
        <v>41</v>
      </c>
      <c r="BY34" s="99"/>
      <c r="BZ34" s="99"/>
      <c r="CA34" s="99"/>
      <c r="CB34" s="99"/>
      <c r="CC34" s="99"/>
      <c r="CD34" s="99"/>
      <c r="CE34" s="100"/>
      <c r="CF34" s="98" t="s">
        <v>42</v>
      </c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100"/>
      <c r="CS34" s="98" t="s">
        <v>203</v>
      </c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100"/>
      <c r="DF34" s="111">
        <v>91618.48</v>
      </c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51"/>
      <c r="DS34" s="111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51"/>
      <c r="EF34" s="111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51"/>
      <c r="ES34" s="111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3"/>
    </row>
    <row r="35" spans="1:161" ht="12.75" customHeight="1" thickBot="1">
      <c r="A35" s="152" t="s">
        <v>40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07" t="s">
        <v>41</v>
      </c>
      <c r="BY35" s="99"/>
      <c r="BZ35" s="99"/>
      <c r="CA35" s="99"/>
      <c r="CB35" s="99"/>
      <c r="CC35" s="99"/>
      <c r="CD35" s="99"/>
      <c r="CE35" s="100"/>
      <c r="CF35" s="98" t="s">
        <v>42</v>
      </c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100"/>
      <c r="CS35" s="98" t="s">
        <v>204</v>
      </c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100"/>
      <c r="DF35" s="111">
        <v>273647.58</v>
      </c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51"/>
      <c r="DS35" s="111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51"/>
      <c r="EF35" s="111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51"/>
      <c r="ES35" s="111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3"/>
    </row>
    <row r="36" spans="1:161" ht="12.75" customHeight="1" thickBot="1">
      <c r="A36" s="152" t="s">
        <v>40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07" t="s">
        <v>41</v>
      </c>
      <c r="BY36" s="99"/>
      <c r="BZ36" s="99"/>
      <c r="CA36" s="99"/>
      <c r="CB36" s="99"/>
      <c r="CC36" s="99"/>
      <c r="CD36" s="99"/>
      <c r="CE36" s="100"/>
      <c r="CF36" s="98" t="s">
        <v>42</v>
      </c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100"/>
      <c r="CS36" s="98" t="s">
        <v>233</v>
      </c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100"/>
      <c r="DF36" s="154">
        <v>135750</v>
      </c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6"/>
      <c r="DS36" s="111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51"/>
      <c r="EF36" s="111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51"/>
      <c r="ES36" s="111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3"/>
    </row>
    <row r="37" spans="1:161" ht="12.75" customHeight="1">
      <c r="A37" s="152" t="s">
        <v>40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07" t="s">
        <v>41</v>
      </c>
      <c r="BY37" s="99"/>
      <c r="BZ37" s="99"/>
      <c r="CA37" s="99"/>
      <c r="CB37" s="99"/>
      <c r="CC37" s="99"/>
      <c r="CD37" s="99"/>
      <c r="CE37" s="100"/>
      <c r="CF37" s="98" t="s">
        <v>42</v>
      </c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100"/>
      <c r="CS37" s="98" t="s">
        <v>42</v>
      </c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100"/>
      <c r="DF37" s="111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51"/>
      <c r="DS37" s="111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51"/>
      <c r="EF37" s="111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51"/>
      <c r="ES37" s="111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3"/>
    </row>
    <row r="38" spans="1:161" ht="12.75" customHeight="1" thickBot="1">
      <c r="A38" s="152" t="s">
        <v>43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70" t="s">
        <v>44</v>
      </c>
      <c r="BY38" s="61"/>
      <c r="BZ38" s="61"/>
      <c r="CA38" s="61"/>
      <c r="CB38" s="61"/>
      <c r="CC38" s="61"/>
      <c r="CD38" s="61"/>
      <c r="CE38" s="62"/>
      <c r="CF38" s="60" t="s">
        <v>42</v>
      </c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2"/>
      <c r="CS38" s="60" t="s">
        <v>42</v>
      </c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2"/>
      <c r="DF38" s="53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153"/>
      <c r="DS38" s="53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153"/>
      <c r="EF38" s="53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153"/>
      <c r="ES38" s="53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5"/>
    </row>
    <row r="39" spans="1:161" ht="11.25">
      <c r="A39" s="71" t="s">
        <v>45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2" t="s">
        <v>46</v>
      </c>
      <c r="BY39" s="73"/>
      <c r="BZ39" s="73"/>
      <c r="CA39" s="73"/>
      <c r="CB39" s="73"/>
      <c r="CC39" s="73"/>
      <c r="CD39" s="73"/>
      <c r="CE39" s="74"/>
      <c r="CF39" s="75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98" t="s">
        <v>208</v>
      </c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100"/>
      <c r="DF39" s="50">
        <f>DF40+DF43+DF63+DF68+DF77</f>
        <v>106459210.88999999</v>
      </c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2"/>
      <c r="DS39" s="50">
        <f>DS40+DS43</f>
        <v>90197643.05</v>
      </c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2"/>
      <c r="EF39" s="50">
        <f>EF40+EF43</f>
        <v>91601462.05</v>
      </c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2"/>
      <c r="ES39" s="53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5"/>
    </row>
    <row r="40" spans="1:161" ht="22.5" customHeight="1">
      <c r="A40" s="118" t="s">
        <v>47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70" t="s">
        <v>48</v>
      </c>
      <c r="BY40" s="61"/>
      <c r="BZ40" s="61"/>
      <c r="CA40" s="61"/>
      <c r="CB40" s="61"/>
      <c r="CC40" s="61"/>
      <c r="CD40" s="61"/>
      <c r="CE40" s="62"/>
      <c r="CF40" s="60" t="s">
        <v>49</v>
      </c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2"/>
      <c r="CS40" s="60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2"/>
      <c r="DF40" s="50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2"/>
      <c r="DS40" s="50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2"/>
      <c r="EF40" s="50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2"/>
      <c r="ES40" s="53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5"/>
    </row>
    <row r="41" spans="1:161" ht="9.75" customHeight="1" thickBot="1">
      <c r="A41" s="136" t="s">
        <v>50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14" t="s">
        <v>51</v>
      </c>
      <c r="BY41" s="115"/>
      <c r="BZ41" s="115"/>
      <c r="CA41" s="115"/>
      <c r="CB41" s="115"/>
      <c r="CC41" s="115"/>
      <c r="CD41" s="115"/>
      <c r="CE41" s="116"/>
      <c r="CF41" s="117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6"/>
      <c r="CS41" s="117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6"/>
      <c r="DF41" s="101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3"/>
      <c r="DS41" s="101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3"/>
      <c r="EF41" s="101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3"/>
      <c r="ES41" s="104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6"/>
    </row>
    <row r="42" spans="1:161" ht="12" hidden="1" thickBo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5"/>
      <c r="BX42" s="147"/>
      <c r="BY42" s="148"/>
      <c r="BZ42" s="148"/>
      <c r="CA42" s="148"/>
      <c r="CB42" s="148"/>
      <c r="CC42" s="148"/>
      <c r="CD42" s="148"/>
      <c r="CE42" s="149"/>
      <c r="CF42" s="150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9"/>
      <c r="CS42" s="150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9"/>
      <c r="DF42" s="141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3"/>
      <c r="DS42" s="141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3"/>
      <c r="EF42" s="141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3"/>
      <c r="ES42" s="144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6"/>
    </row>
    <row r="43" spans="1:161" ht="15.75" customHeight="1">
      <c r="A43" s="130" t="s">
        <v>52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2"/>
      <c r="BX43" s="107" t="s">
        <v>53</v>
      </c>
      <c r="BY43" s="99"/>
      <c r="BZ43" s="99"/>
      <c r="CA43" s="99"/>
      <c r="CB43" s="99"/>
      <c r="CC43" s="99"/>
      <c r="CD43" s="99"/>
      <c r="CE43" s="100"/>
      <c r="CF43" s="98" t="s">
        <v>54</v>
      </c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100"/>
      <c r="CS43" s="98" t="s">
        <v>208</v>
      </c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100"/>
      <c r="DF43" s="108">
        <f>SUM(DF44:DR59)</f>
        <v>102194920.02999999</v>
      </c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10"/>
      <c r="DS43" s="108">
        <f>SUM(DS44:EE59)</f>
        <v>90197643.05</v>
      </c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10"/>
      <c r="EF43" s="108">
        <f>SUM(EF44:ER59)</f>
        <v>91601462.05</v>
      </c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10"/>
      <c r="ES43" s="111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3"/>
    </row>
    <row r="44" spans="1:176" ht="33.75" customHeight="1">
      <c r="A44" s="84" t="s">
        <v>55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70" t="s">
        <v>56</v>
      </c>
      <c r="BY44" s="61"/>
      <c r="BZ44" s="61"/>
      <c r="CA44" s="61"/>
      <c r="CB44" s="61"/>
      <c r="CC44" s="61"/>
      <c r="CD44" s="61"/>
      <c r="CE44" s="62"/>
      <c r="CF44" s="60" t="s">
        <v>54</v>
      </c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2"/>
      <c r="CS44" s="60" t="s">
        <v>201</v>
      </c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2"/>
      <c r="DF44" s="50">
        <f>1786843+85467</f>
        <v>1872310</v>
      </c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2"/>
      <c r="DS44" s="50">
        <f>DS82+DS99+DS142</f>
        <v>1959829.75</v>
      </c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2"/>
      <c r="EF44" s="50">
        <f>EF82+EF99+EF142</f>
        <v>1959829.75</v>
      </c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2"/>
      <c r="ES44" s="53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5"/>
      <c r="FT44" s="7"/>
    </row>
    <row r="45" spans="1:176" ht="26.25" customHeight="1">
      <c r="A45" s="84" t="s">
        <v>195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137"/>
      <c r="BX45" s="70" t="s">
        <v>56</v>
      </c>
      <c r="BY45" s="61"/>
      <c r="BZ45" s="61"/>
      <c r="CA45" s="61"/>
      <c r="CB45" s="61"/>
      <c r="CC45" s="61"/>
      <c r="CD45" s="61"/>
      <c r="CE45" s="62"/>
      <c r="CF45" s="60" t="s">
        <v>54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2"/>
      <c r="CS45" s="60" t="s">
        <v>202</v>
      </c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2"/>
      <c r="DF45" s="50">
        <v>1188000</v>
      </c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2"/>
      <c r="DS45" s="50">
        <f>DS83+DS100+DS143+DS146+DS155</f>
        <v>1203000</v>
      </c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2"/>
      <c r="EF45" s="50">
        <f>EF83+EF100+EF143+EF146+EF155</f>
        <v>1303000</v>
      </c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2"/>
      <c r="ES45" s="53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5"/>
      <c r="FT45" s="7"/>
    </row>
    <row r="46" spans="1:176" ht="26.25" customHeight="1">
      <c r="A46" s="84" t="s">
        <v>195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137"/>
      <c r="BX46" s="70" t="s">
        <v>56</v>
      </c>
      <c r="BY46" s="61"/>
      <c r="BZ46" s="61"/>
      <c r="CA46" s="61"/>
      <c r="CB46" s="61"/>
      <c r="CC46" s="61"/>
      <c r="CD46" s="61"/>
      <c r="CE46" s="62"/>
      <c r="CF46" s="60" t="s">
        <v>54</v>
      </c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2"/>
      <c r="CS46" s="60" t="s">
        <v>200</v>
      </c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2"/>
      <c r="DF46" s="50">
        <f>3041226+3264</f>
        <v>3044490</v>
      </c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2"/>
      <c r="DS46" s="50">
        <f>DS84+DS94+DS101+DS144+DS156</f>
        <v>3416897.5</v>
      </c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2"/>
      <c r="EF46" s="50">
        <f>EF84+EF94+EF101+EF144+EF156</f>
        <v>3416897.5</v>
      </c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2"/>
      <c r="ES46" s="53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5"/>
      <c r="FT46" s="7"/>
    </row>
    <row r="47" spans="1:176" ht="32.25" customHeight="1">
      <c r="A47" s="84" t="s">
        <v>196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137"/>
      <c r="BX47" s="70" t="s">
        <v>56</v>
      </c>
      <c r="BY47" s="61"/>
      <c r="BZ47" s="61"/>
      <c r="CA47" s="61"/>
      <c r="CB47" s="61"/>
      <c r="CC47" s="61"/>
      <c r="CD47" s="61"/>
      <c r="CE47" s="62"/>
      <c r="CF47" s="60" t="s">
        <v>54</v>
      </c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2"/>
      <c r="CS47" s="60" t="s">
        <v>203</v>
      </c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2"/>
      <c r="DF47" s="50">
        <f>55675692+230288+199488+653100+590612</f>
        <v>57349180</v>
      </c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2"/>
      <c r="DS47" s="50">
        <f>DS85+DS95+DS102+DS145+DS157</f>
        <v>53277755.99999999</v>
      </c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2"/>
      <c r="EF47" s="50">
        <f>EF85+EF95+EF102+EF145+EF157</f>
        <v>54248575</v>
      </c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2"/>
      <c r="ES47" s="53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5"/>
      <c r="FT47" s="7"/>
    </row>
    <row r="48" spans="1:161" ht="33.75" customHeight="1">
      <c r="A48" s="84" t="s">
        <v>196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137"/>
      <c r="BX48" s="70" t="s">
        <v>56</v>
      </c>
      <c r="BY48" s="61"/>
      <c r="BZ48" s="61"/>
      <c r="CA48" s="61"/>
      <c r="CB48" s="61"/>
      <c r="CC48" s="61"/>
      <c r="CD48" s="61"/>
      <c r="CE48" s="62"/>
      <c r="CF48" s="60" t="s">
        <v>54</v>
      </c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2"/>
      <c r="CS48" s="60" t="s">
        <v>237</v>
      </c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2"/>
      <c r="DF48" s="50">
        <f>24360800-4533634-3112000</f>
        <v>16715166</v>
      </c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2"/>
      <c r="DS48" s="50">
        <v>25277000</v>
      </c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2"/>
      <c r="EF48" s="50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2"/>
      <c r="ES48" s="53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5"/>
    </row>
    <row r="49" spans="1:161" ht="33.75" customHeight="1">
      <c r="A49" s="84" t="s">
        <v>196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137"/>
      <c r="BX49" s="70" t="s">
        <v>56</v>
      </c>
      <c r="BY49" s="61"/>
      <c r="BZ49" s="61"/>
      <c r="CA49" s="61"/>
      <c r="CB49" s="61"/>
      <c r="CC49" s="61"/>
      <c r="CD49" s="61"/>
      <c r="CE49" s="62"/>
      <c r="CF49" s="60" t="s">
        <v>54</v>
      </c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2"/>
      <c r="CS49" s="60" t="s">
        <v>204</v>
      </c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2"/>
      <c r="DF49" s="50">
        <f>4533634+3112000</f>
        <v>7645634</v>
      </c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2"/>
      <c r="DS49" s="50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2"/>
      <c r="EF49" s="50">
        <v>25610000</v>
      </c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2"/>
      <c r="ES49" s="53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5"/>
    </row>
    <row r="50" spans="1:161" ht="35.25" customHeight="1">
      <c r="A50" s="138" t="s">
        <v>196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40"/>
      <c r="BX50" s="70" t="s">
        <v>56</v>
      </c>
      <c r="BY50" s="61"/>
      <c r="BZ50" s="61"/>
      <c r="CA50" s="61"/>
      <c r="CB50" s="61"/>
      <c r="CC50" s="61"/>
      <c r="CD50" s="61"/>
      <c r="CE50" s="62"/>
      <c r="CF50" s="60" t="s">
        <v>54</v>
      </c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2"/>
      <c r="CS50" s="60" t="s">
        <v>205</v>
      </c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2"/>
      <c r="DF50" s="50">
        <v>881816</v>
      </c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2"/>
      <c r="DS50" s="50">
        <f>DS88+DS105</f>
        <v>881816</v>
      </c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2"/>
      <c r="EF50" s="50">
        <f>EF88+EF105</f>
        <v>881816</v>
      </c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2"/>
      <c r="ES50" s="53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5"/>
    </row>
    <row r="51" spans="1:161" ht="33.75" customHeight="1">
      <c r="A51" s="84" t="s">
        <v>196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70" t="s">
        <v>56</v>
      </c>
      <c r="BY51" s="61"/>
      <c r="BZ51" s="61"/>
      <c r="CA51" s="61"/>
      <c r="CB51" s="61"/>
      <c r="CC51" s="61"/>
      <c r="CD51" s="61"/>
      <c r="CE51" s="62"/>
      <c r="CF51" s="60" t="s">
        <v>54</v>
      </c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2"/>
      <c r="CS51" s="60" t="s">
        <v>206</v>
      </c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2"/>
      <c r="DF51" s="50">
        <f>6522740-1018336-135896</f>
        <v>5368508</v>
      </c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2"/>
      <c r="DS51" s="50">
        <f>DS152</f>
        <v>0</v>
      </c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2"/>
      <c r="EF51" s="50">
        <f>EF152</f>
        <v>0</v>
      </c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2"/>
      <c r="ES51" s="53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5"/>
    </row>
    <row r="52" spans="1:161" ht="33.75" customHeight="1">
      <c r="A52" s="84" t="s">
        <v>196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70" t="s">
        <v>56</v>
      </c>
      <c r="BY52" s="61"/>
      <c r="BZ52" s="61"/>
      <c r="CA52" s="61"/>
      <c r="CB52" s="61"/>
      <c r="CC52" s="61"/>
      <c r="CD52" s="61"/>
      <c r="CE52" s="62"/>
      <c r="CF52" s="60" t="s">
        <v>54</v>
      </c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2"/>
      <c r="CS52" s="60" t="s">
        <v>207</v>
      </c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2"/>
      <c r="DF52" s="50">
        <v>2897000</v>
      </c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2"/>
      <c r="DS52" s="50">
        <v>2897000</v>
      </c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2"/>
      <c r="EF52" s="50">
        <v>2897000</v>
      </c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2"/>
      <c r="ES52" s="53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5"/>
    </row>
    <row r="53" spans="1:161" ht="33.75" customHeight="1">
      <c r="A53" s="84" t="s">
        <v>196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70" t="s">
        <v>56</v>
      </c>
      <c r="BY53" s="61"/>
      <c r="BZ53" s="61"/>
      <c r="CA53" s="61"/>
      <c r="CB53" s="61"/>
      <c r="CC53" s="61"/>
      <c r="CD53" s="61"/>
      <c r="CE53" s="62"/>
      <c r="CF53" s="60" t="s">
        <v>54</v>
      </c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2"/>
      <c r="CS53" s="60" t="s">
        <v>241</v>
      </c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2"/>
      <c r="DF53" s="50">
        <f>668565-57280</f>
        <v>611285</v>
      </c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2"/>
      <c r="DS53" s="50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2"/>
      <c r="EF53" s="50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2"/>
      <c r="ES53" s="53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5"/>
    </row>
    <row r="54" spans="1:177" ht="18.75" customHeight="1">
      <c r="A54" s="84" t="s">
        <v>220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137"/>
      <c r="BX54" s="70" t="s">
        <v>221</v>
      </c>
      <c r="BY54" s="61"/>
      <c r="BZ54" s="61"/>
      <c r="CA54" s="61"/>
      <c r="CB54" s="61"/>
      <c r="CC54" s="61"/>
      <c r="CD54" s="61"/>
      <c r="CE54" s="62"/>
      <c r="CF54" s="60" t="s">
        <v>54</v>
      </c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2"/>
      <c r="CS54" s="60" t="s">
        <v>222</v>
      </c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2"/>
      <c r="DF54" s="50">
        <v>59400</v>
      </c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2"/>
      <c r="DS54" s="50">
        <f>DS91+DS108+DS161</f>
        <v>59400</v>
      </c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2"/>
      <c r="EF54" s="50">
        <f>EF91+EF108+EF161</f>
        <v>59400</v>
      </c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2"/>
      <c r="ES54" s="53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5"/>
      <c r="FK54" s="7"/>
      <c r="FU54" s="7"/>
    </row>
    <row r="55" spans="1:177" ht="18.75" customHeight="1">
      <c r="A55" s="84" t="s">
        <v>220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137"/>
      <c r="BX55" s="70" t="s">
        <v>221</v>
      </c>
      <c r="BY55" s="61"/>
      <c r="BZ55" s="61"/>
      <c r="CA55" s="61"/>
      <c r="CB55" s="61"/>
      <c r="CC55" s="61"/>
      <c r="CD55" s="61"/>
      <c r="CE55" s="62"/>
      <c r="CF55" s="60" t="s">
        <v>54</v>
      </c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2"/>
      <c r="CS55" s="60" t="s">
        <v>223</v>
      </c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2"/>
      <c r="DF55" s="50">
        <v>979543.8</v>
      </c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2"/>
      <c r="DS55" s="50">
        <f>DS163</f>
        <v>979543.8</v>
      </c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2"/>
      <c r="EF55" s="50">
        <f>EF163</f>
        <v>979543.8</v>
      </c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2"/>
      <c r="ES55" s="53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5"/>
      <c r="FU55" s="7"/>
    </row>
    <row r="56" spans="1:177" ht="18.75" customHeight="1">
      <c r="A56" s="84" t="s">
        <v>220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137"/>
      <c r="BX56" s="70" t="s">
        <v>221</v>
      </c>
      <c r="BY56" s="61"/>
      <c r="BZ56" s="61"/>
      <c r="CA56" s="61"/>
      <c r="CB56" s="61"/>
      <c r="CC56" s="61"/>
      <c r="CD56" s="61"/>
      <c r="CE56" s="62"/>
      <c r="CF56" s="60" t="s">
        <v>54</v>
      </c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2"/>
      <c r="CS56" s="60" t="s">
        <v>224</v>
      </c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2"/>
      <c r="DF56" s="50">
        <v>245400</v>
      </c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2"/>
      <c r="DS56" s="50">
        <v>245400</v>
      </c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2"/>
      <c r="EF56" s="50">
        <v>245400</v>
      </c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2"/>
      <c r="ES56" s="53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5"/>
      <c r="FU56" s="7"/>
    </row>
    <row r="57" spans="1:161" ht="18.75" customHeight="1">
      <c r="A57" s="84" t="s">
        <v>220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137"/>
      <c r="BX57" s="70" t="s">
        <v>221</v>
      </c>
      <c r="BY57" s="61"/>
      <c r="BZ57" s="61"/>
      <c r="CA57" s="61"/>
      <c r="CB57" s="61"/>
      <c r="CC57" s="61"/>
      <c r="CD57" s="61"/>
      <c r="CE57" s="62"/>
      <c r="CF57" s="60" t="s">
        <v>54</v>
      </c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2"/>
      <c r="CS57" s="60" t="s">
        <v>225</v>
      </c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2"/>
      <c r="DF57" s="50">
        <f>717450+2335647.6</f>
        <v>3053097.6</v>
      </c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2"/>
      <c r="DS57" s="50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2"/>
      <c r="EF57" s="50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2"/>
      <c r="ES57" s="53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5"/>
    </row>
    <row r="58" spans="1:161" ht="18.75" customHeight="1">
      <c r="A58" s="84" t="s">
        <v>220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137"/>
      <c r="BX58" s="70" t="s">
        <v>221</v>
      </c>
      <c r="BY58" s="61"/>
      <c r="BZ58" s="61"/>
      <c r="CA58" s="61"/>
      <c r="CB58" s="61"/>
      <c r="CC58" s="61"/>
      <c r="CD58" s="61"/>
      <c r="CE58" s="62"/>
      <c r="CF58" s="60" t="s">
        <v>54</v>
      </c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2"/>
      <c r="CS58" s="60" t="s">
        <v>233</v>
      </c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2"/>
      <c r="DF58" s="50">
        <f>129840+38234.63+75740</f>
        <v>243814.63</v>
      </c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2"/>
      <c r="DS58" s="50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2"/>
      <c r="EF58" s="50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2"/>
      <c r="ES58" s="53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5"/>
    </row>
    <row r="59" spans="1:161" ht="18.75" customHeight="1">
      <c r="A59" s="84" t="s">
        <v>220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137"/>
      <c r="BX59" s="70" t="s">
        <v>221</v>
      </c>
      <c r="BY59" s="61"/>
      <c r="BZ59" s="61"/>
      <c r="CA59" s="61"/>
      <c r="CB59" s="61"/>
      <c r="CC59" s="61"/>
      <c r="CD59" s="61"/>
      <c r="CE59" s="62"/>
      <c r="CF59" s="60" t="s">
        <v>54</v>
      </c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2"/>
      <c r="CS59" s="60" t="s">
        <v>242</v>
      </c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2"/>
      <c r="DF59" s="50">
        <v>40275</v>
      </c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2"/>
      <c r="DS59" s="50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2"/>
      <c r="EF59" s="50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2"/>
      <c r="ES59" s="53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5"/>
    </row>
    <row r="60" spans="1:161" ht="10.5" customHeight="1">
      <c r="A60" s="130" t="s">
        <v>57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2"/>
      <c r="BX60" s="70" t="s">
        <v>58</v>
      </c>
      <c r="BY60" s="61"/>
      <c r="BZ60" s="61"/>
      <c r="CA60" s="61"/>
      <c r="CB60" s="61"/>
      <c r="CC60" s="61"/>
      <c r="CD60" s="61"/>
      <c r="CE60" s="62"/>
      <c r="CF60" s="60" t="s">
        <v>59</v>
      </c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2"/>
      <c r="CS60" s="60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2"/>
      <c r="DF60" s="50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2"/>
      <c r="DS60" s="50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2"/>
      <c r="EF60" s="50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2"/>
      <c r="ES60" s="53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5"/>
    </row>
    <row r="61" spans="1:161" ht="9" customHeight="1" thickBot="1">
      <c r="A61" s="136" t="s">
        <v>50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14" t="s">
        <v>60</v>
      </c>
      <c r="BY61" s="115"/>
      <c r="BZ61" s="115"/>
      <c r="CA61" s="115"/>
      <c r="CB61" s="115"/>
      <c r="CC61" s="115"/>
      <c r="CD61" s="115"/>
      <c r="CE61" s="116"/>
      <c r="CF61" s="117" t="s">
        <v>59</v>
      </c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6"/>
      <c r="CS61" s="117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6"/>
      <c r="DF61" s="101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3"/>
      <c r="DS61" s="101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3"/>
      <c r="EF61" s="101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3"/>
      <c r="ES61" s="104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6"/>
    </row>
    <row r="62" spans="1:161" ht="8.25" customHeight="1" hidden="1" thickBot="1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5"/>
      <c r="BX62" s="97"/>
      <c r="BY62" s="90"/>
      <c r="BZ62" s="90"/>
      <c r="CA62" s="90"/>
      <c r="CB62" s="90"/>
      <c r="CC62" s="90"/>
      <c r="CD62" s="90"/>
      <c r="CE62" s="91"/>
      <c r="CF62" s="89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1"/>
      <c r="CS62" s="89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1"/>
      <c r="DF62" s="78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80"/>
      <c r="DS62" s="78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80"/>
      <c r="EF62" s="78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80"/>
      <c r="ES62" s="81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3"/>
    </row>
    <row r="63" spans="1:161" ht="10.5" customHeight="1">
      <c r="A63" s="130" t="s">
        <v>61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2"/>
      <c r="BX63" s="70" t="s">
        <v>62</v>
      </c>
      <c r="BY63" s="61"/>
      <c r="BZ63" s="61"/>
      <c r="CA63" s="61"/>
      <c r="CB63" s="61"/>
      <c r="CC63" s="61"/>
      <c r="CD63" s="61"/>
      <c r="CE63" s="62"/>
      <c r="CF63" s="60" t="s">
        <v>63</v>
      </c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2"/>
      <c r="CS63" s="98" t="s">
        <v>208</v>
      </c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100"/>
      <c r="DF63" s="50">
        <f>DF64+DF66+DF67</f>
        <v>4055284</v>
      </c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2"/>
      <c r="DS63" s="50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2"/>
      <c r="EF63" s="50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2"/>
      <c r="ES63" s="53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5"/>
    </row>
    <row r="64" spans="1:161" ht="11.25">
      <c r="A64" s="133" t="s">
        <v>50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14" t="s">
        <v>238</v>
      </c>
      <c r="BY64" s="115"/>
      <c r="BZ64" s="115"/>
      <c r="CA64" s="115"/>
      <c r="CB64" s="115"/>
      <c r="CC64" s="115"/>
      <c r="CD64" s="115"/>
      <c r="CE64" s="116"/>
      <c r="CF64" s="117" t="s">
        <v>63</v>
      </c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6"/>
      <c r="CS64" s="117" t="s">
        <v>236</v>
      </c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6"/>
      <c r="DF64" s="101">
        <v>275000</v>
      </c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3"/>
      <c r="DS64" s="101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3"/>
      <c r="EF64" s="101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3"/>
      <c r="ES64" s="104"/>
      <c r="ET64" s="105"/>
      <c r="EU64" s="105"/>
      <c r="EV64" s="105"/>
      <c r="EW64" s="105"/>
      <c r="EX64" s="105"/>
      <c r="EY64" s="105"/>
      <c r="EZ64" s="105"/>
      <c r="FA64" s="105"/>
      <c r="FB64" s="105"/>
      <c r="FC64" s="105"/>
      <c r="FD64" s="105"/>
      <c r="FE64" s="106"/>
    </row>
    <row r="65" spans="1:161" ht="11.25">
      <c r="A65" s="95" t="s">
        <v>67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6"/>
      <c r="BX65" s="97"/>
      <c r="BY65" s="90"/>
      <c r="BZ65" s="90"/>
      <c r="CA65" s="90"/>
      <c r="CB65" s="90"/>
      <c r="CC65" s="90"/>
      <c r="CD65" s="90"/>
      <c r="CE65" s="91"/>
      <c r="CF65" s="89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1"/>
      <c r="CS65" s="89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1"/>
      <c r="DF65" s="78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80"/>
      <c r="DS65" s="78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80"/>
      <c r="EF65" s="78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80"/>
      <c r="ES65" s="81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3"/>
    </row>
    <row r="66" spans="1:161" ht="10.5" customHeight="1">
      <c r="A66" s="84" t="s">
        <v>67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70" t="s">
        <v>238</v>
      </c>
      <c r="BY66" s="61"/>
      <c r="BZ66" s="61"/>
      <c r="CA66" s="61"/>
      <c r="CB66" s="61"/>
      <c r="CC66" s="61"/>
      <c r="CD66" s="61"/>
      <c r="CE66" s="62"/>
      <c r="CF66" s="60" t="s">
        <v>63</v>
      </c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2"/>
      <c r="CS66" s="60" t="s">
        <v>243</v>
      </c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2"/>
      <c r="DF66" s="50">
        <v>1617084</v>
      </c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2"/>
      <c r="DS66" s="50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2"/>
      <c r="EF66" s="50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2"/>
      <c r="ES66" s="53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5"/>
    </row>
    <row r="67" spans="1:161" ht="13.5" customHeight="1" thickBot="1">
      <c r="A67" s="84" t="s">
        <v>67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70" t="s">
        <v>238</v>
      </c>
      <c r="BY67" s="61"/>
      <c r="BZ67" s="61"/>
      <c r="CA67" s="61"/>
      <c r="CB67" s="61"/>
      <c r="CC67" s="61"/>
      <c r="CD67" s="61"/>
      <c r="CE67" s="62"/>
      <c r="CF67" s="60" t="s">
        <v>63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2"/>
      <c r="CS67" s="60" t="s">
        <v>244</v>
      </c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2"/>
      <c r="DF67" s="50">
        <v>2163200</v>
      </c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2"/>
      <c r="DS67" s="50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2"/>
      <c r="EF67" s="50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2"/>
      <c r="ES67" s="53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5"/>
    </row>
    <row r="68" spans="1:161" ht="10.5" customHeight="1">
      <c r="A68" s="130" t="s">
        <v>64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2"/>
      <c r="BX68" s="70" t="s">
        <v>65</v>
      </c>
      <c r="BY68" s="61"/>
      <c r="BZ68" s="61"/>
      <c r="CA68" s="61"/>
      <c r="CB68" s="61"/>
      <c r="CC68" s="61"/>
      <c r="CD68" s="61"/>
      <c r="CE68" s="62"/>
      <c r="CF68" s="60" t="s">
        <v>66</v>
      </c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2"/>
      <c r="CS68" s="98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100"/>
      <c r="DF68" s="50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2"/>
      <c r="DS68" s="50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2"/>
      <c r="EF68" s="50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2"/>
      <c r="ES68" s="53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5"/>
    </row>
    <row r="69" spans="1:161" ht="10.5" customHeight="1">
      <c r="A69" s="133" t="s">
        <v>50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14" t="s">
        <v>68</v>
      </c>
      <c r="BY69" s="115"/>
      <c r="BZ69" s="115"/>
      <c r="CA69" s="115"/>
      <c r="CB69" s="115"/>
      <c r="CC69" s="115"/>
      <c r="CD69" s="115"/>
      <c r="CE69" s="116"/>
      <c r="CF69" s="117" t="s">
        <v>66</v>
      </c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6"/>
      <c r="CS69" s="117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6"/>
      <c r="DF69" s="101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3"/>
      <c r="DS69" s="101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3"/>
      <c r="EF69" s="101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3"/>
      <c r="ES69" s="104"/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06"/>
    </row>
    <row r="70" spans="1:161" ht="10.5" customHeight="1">
      <c r="A70" s="95" t="s">
        <v>67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6"/>
      <c r="BX70" s="97"/>
      <c r="BY70" s="90"/>
      <c r="BZ70" s="90"/>
      <c r="CA70" s="90"/>
      <c r="CB70" s="90"/>
      <c r="CC70" s="90"/>
      <c r="CD70" s="90"/>
      <c r="CE70" s="91"/>
      <c r="CF70" s="89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1"/>
      <c r="CS70" s="89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1"/>
      <c r="DF70" s="78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80"/>
      <c r="DS70" s="78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80"/>
      <c r="EF70" s="78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80"/>
      <c r="ES70" s="81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3"/>
    </row>
    <row r="71" spans="1:161" ht="10.5" customHeight="1">
      <c r="A71" s="94" t="s">
        <v>69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6"/>
      <c r="BX71" s="70" t="s">
        <v>70</v>
      </c>
      <c r="BY71" s="61"/>
      <c r="BZ71" s="61"/>
      <c r="CA71" s="61"/>
      <c r="CB71" s="61"/>
      <c r="CC71" s="61"/>
      <c r="CD71" s="61"/>
      <c r="CE71" s="62"/>
      <c r="CF71" s="60" t="s">
        <v>66</v>
      </c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2"/>
      <c r="CS71" s="60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2"/>
      <c r="DF71" s="50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2"/>
      <c r="DS71" s="50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2"/>
      <c r="EF71" s="50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2"/>
      <c r="ES71" s="53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5"/>
    </row>
    <row r="72" spans="1:161" ht="4.5" customHeight="1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6"/>
      <c r="BX72" s="70"/>
      <c r="BY72" s="61"/>
      <c r="BZ72" s="61"/>
      <c r="CA72" s="61"/>
      <c r="CB72" s="61"/>
      <c r="CC72" s="61"/>
      <c r="CD72" s="61"/>
      <c r="CE72" s="62"/>
      <c r="CF72" s="60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2"/>
      <c r="CS72" s="60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2"/>
      <c r="DF72" s="50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2"/>
      <c r="DS72" s="50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2"/>
      <c r="EF72" s="50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2"/>
      <c r="ES72" s="53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5"/>
    </row>
    <row r="73" spans="1:161" ht="10.5" customHeight="1">
      <c r="A73" s="130" t="s">
        <v>71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2"/>
      <c r="BX73" s="70" t="s">
        <v>72</v>
      </c>
      <c r="BY73" s="61"/>
      <c r="BZ73" s="61"/>
      <c r="CA73" s="61"/>
      <c r="CB73" s="61"/>
      <c r="CC73" s="61"/>
      <c r="CD73" s="61"/>
      <c r="CE73" s="62"/>
      <c r="CF73" s="60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2"/>
      <c r="CS73" s="60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2"/>
      <c r="DF73" s="50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2"/>
      <c r="DS73" s="50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2"/>
      <c r="EF73" s="50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2"/>
      <c r="ES73" s="53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5"/>
    </row>
    <row r="74" spans="1:161" ht="10.5" customHeight="1">
      <c r="A74" s="133" t="s">
        <v>50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14"/>
      <c r="BY74" s="115"/>
      <c r="BZ74" s="115"/>
      <c r="CA74" s="115"/>
      <c r="CB74" s="115"/>
      <c r="CC74" s="115"/>
      <c r="CD74" s="115"/>
      <c r="CE74" s="116"/>
      <c r="CF74" s="117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6"/>
      <c r="CS74" s="117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6"/>
      <c r="DF74" s="101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3"/>
      <c r="DS74" s="101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3"/>
      <c r="EF74" s="101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3"/>
      <c r="ES74" s="104"/>
      <c r="ET74" s="105"/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6"/>
    </row>
    <row r="75" spans="1:161" ht="0.75" customHeight="1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6"/>
      <c r="BX75" s="97"/>
      <c r="BY75" s="90"/>
      <c r="BZ75" s="90"/>
      <c r="CA75" s="90"/>
      <c r="CB75" s="90"/>
      <c r="CC75" s="90"/>
      <c r="CD75" s="90"/>
      <c r="CE75" s="91"/>
      <c r="CF75" s="89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1"/>
      <c r="CS75" s="89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1"/>
      <c r="DF75" s="78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80"/>
      <c r="DS75" s="78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80"/>
      <c r="EF75" s="78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80"/>
      <c r="ES75" s="81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3"/>
    </row>
    <row r="76" spans="1:161" ht="0.75" customHeight="1" thickBot="1">
      <c r="A76" s="94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6"/>
      <c r="BX76" s="70"/>
      <c r="BY76" s="61"/>
      <c r="BZ76" s="61"/>
      <c r="CA76" s="61"/>
      <c r="CB76" s="61"/>
      <c r="CC76" s="61"/>
      <c r="CD76" s="61"/>
      <c r="CE76" s="62"/>
      <c r="CF76" s="60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2"/>
      <c r="CS76" s="60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2"/>
      <c r="DF76" s="50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2"/>
      <c r="DS76" s="50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2"/>
      <c r="EF76" s="50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2"/>
      <c r="ES76" s="53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5"/>
    </row>
    <row r="77" spans="1:161" ht="11.25" customHeight="1">
      <c r="A77" s="130" t="s">
        <v>73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2"/>
      <c r="BX77" s="70" t="s">
        <v>74</v>
      </c>
      <c r="BY77" s="61"/>
      <c r="BZ77" s="61"/>
      <c r="CA77" s="61"/>
      <c r="CB77" s="61"/>
      <c r="CC77" s="61"/>
      <c r="CD77" s="61"/>
      <c r="CE77" s="62"/>
      <c r="CF77" s="60" t="s">
        <v>42</v>
      </c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2"/>
      <c r="CS77" s="98" t="s">
        <v>208</v>
      </c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100"/>
      <c r="DF77" s="50">
        <v>209006.86</v>
      </c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2"/>
      <c r="DS77" s="50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2"/>
      <c r="EF77" s="50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2"/>
      <c r="ES77" s="53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5"/>
    </row>
    <row r="78" spans="1:161" ht="20.25" customHeight="1" thickBot="1">
      <c r="A78" s="84" t="s">
        <v>75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70" t="s">
        <v>76</v>
      </c>
      <c r="BY78" s="61"/>
      <c r="BZ78" s="61"/>
      <c r="CA78" s="61"/>
      <c r="CB78" s="61"/>
      <c r="CC78" s="61"/>
      <c r="CD78" s="61"/>
      <c r="CE78" s="62"/>
      <c r="CF78" s="60" t="s">
        <v>77</v>
      </c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2"/>
      <c r="CS78" s="60" t="s">
        <v>203</v>
      </c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2"/>
      <c r="DF78" s="50">
        <v>209006.86</v>
      </c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2"/>
      <c r="DS78" s="50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2"/>
      <c r="EF78" s="50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2"/>
      <c r="ES78" s="53" t="s">
        <v>42</v>
      </c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5"/>
    </row>
    <row r="79" spans="1:161" ht="5.25" customHeight="1" hidden="1" thickBot="1">
      <c r="A79" s="94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6"/>
      <c r="BX79" s="70"/>
      <c r="BY79" s="61"/>
      <c r="BZ79" s="61"/>
      <c r="CA79" s="61"/>
      <c r="CB79" s="61"/>
      <c r="CC79" s="61"/>
      <c r="CD79" s="61"/>
      <c r="CE79" s="62"/>
      <c r="CF79" s="60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2"/>
      <c r="CS79" s="60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2"/>
      <c r="DF79" s="50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2"/>
      <c r="DS79" s="50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2"/>
      <c r="EF79" s="50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2"/>
      <c r="ES79" s="53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5"/>
    </row>
    <row r="80" spans="1:176" ht="10.5" customHeight="1" thickBot="1">
      <c r="A80" s="71" t="s">
        <v>78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2" t="s">
        <v>79</v>
      </c>
      <c r="BY80" s="73"/>
      <c r="BZ80" s="73"/>
      <c r="CA80" s="73"/>
      <c r="CB80" s="73"/>
      <c r="CC80" s="73"/>
      <c r="CD80" s="73"/>
      <c r="CE80" s="74"/>
      <c r="CF80" s="75" t="s">
        <v>42</v>
      </c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4"/>
      <c r="CS80" s="98" t="s">
        <v>208</v>
      </c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100"/>
      <c r="DF80" s="50">
        <f>DF81+DF98+DF124+DF140+DF117</f>
        <v>107247813.21000001</v>
      </c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2"/>
      <c r="DS80" s="50">
        <f>DS81+DS98+DS124+DS140</f>
        <v>96361684.04999998</v>
      </c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2"/>
      <c r="EF80" s="50">
        <f>EF81+EF98+EF124+EF140</f>
        <v>97828200.05</v>
      </c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2"/>
      <c r="ES80" s="53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5"/>
      <c r="FT80" s="6"/>
    </row>
    <row r="81" spans="1:173" ht="13.5" customHeight="1">
      <c r="A81" s="68" t="s">
        <v>80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70" t="s">
        <v>81</v>
      </c>
      <c r="BY81" s="61"/>
      <c r="BZ81" s="61"/>
      <c r="CA81" s="61"/>
      <c r="CB81" s="61"/>
      <c r="CC81" s="61"/>
      <c r="CD81" s="61"/>
      <c r="CE81" s="62"/>
      <c r="CF81" s="60" t="s">
        <v>42</v>
      </c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2"/>
      <c r="CS81" s="98" t="s">
        <v>208</v>
      </c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100"/>
      <c r="DF81" s="50">
        <f>SUM(DF82:DR96)</f>
        <v>57461896.300000004</v>
      </c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2"/>
      <c r="DS81" s="50">
        <f>SUM(DS82:EE96)</f>
        <v>54149167.96999999</v>
      </c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2"/>
      <c r="EF81" s="50">
        <f>SUM(EF82:ER96)</f>
        <v>54894804.669999994</v>
      </c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2"/>
      <c r="ES81" s="53" t="s">
        <v>42</v>
      </c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5"/>
      <c r="FQ81" s="6"/>
    </row>
    <row r="82" spans="1:175" ht="16.5" customHeight="1">
      <c r="A82" s="84" t="s">
        <v>82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70" t="s">
        <v>83</v>
      </c>
      <c r="BY82" s="61"/>
      <c r="BZ82" s="61"/>
      <c r="CA82" s="61"/>
      <c r="CB82" s="61"/>
      <c r="CC82" s="61"/>
      <c r="CD82" s="61"/>
      <c r="CE82" s="62"/>
      <c r="CF82" s="60" t="s">
        <v>84</v>
      </c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2"/>
      <c r="CS82" s="60" t="s">
        <v>201</v>
      </c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2"/>
      <c r="DF82" s="50">
        <f>1344903.23+5339.15+65642.86</f>
        <v>1415885.24</v>
      </c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2"/>
      <c r="DS82" s="50">
        <f>1344903.23+132862.33</f>
        <v>1477765.56</v>
      </c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2"/>
      <c r="EF82" s="50">
        <f>1344903.23+132862.33</f>
        <v>1477765.56</v>
      </c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2"/>
      <c r="ES82" s="53" t="s">
        <v>42</v>
      </c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5"/>
      <c r="FM82" s="6"/>
      <c r="FS82" s="6"/>
    </row>
    <row r="83" spans="1:161" ht="10.5" customHeight="1">
      <c r="A83" s="84" t="s">
        <v>209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70" t="s">
        <v>83</v>
      </c>
      <c r="BY83" s="61"/>
      <c r="BZ83" s="61"/>
      <c r="CA83" s="61"/>
      <c r="CB83" s="61"/>
      <c r="CC83" s="61"/>
      <c r="CD83" s="61"/>
      <c r="CE83" s="62"/>
      <c r="CF83" s="60" t="s">
        <v>84</v>
      </c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2"/>
      <c r="CS83" s="60" t="s">
        <v>202</v>
      </c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2"/>
      <c r="DF83" s="50">
        <v>299539.17</v>
      </c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2"/>
      <c r="DS83" s="50">
        <v>299539.17</v>
      </c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2"/>
      <c r="EF83" s="50">
        <v>299539.17</v>
      </c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2"/>
      <c r="ES83" s="53" t="s">
        <v>42</v>
      </c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5"/>
    </row>
    <row r="84" spans="1:170" ht="10.5" customHeight="1">
      <c r="A84" s="84" t="s">
        <v>209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70" t="s">
        <v>83</v>
      </c>
      <c r="BY84" s="61"/>
      <c r="BZ84" s="61"/>
      <c r="CA84" s="61"/>
      <c r="CB84" s="61"/>
      <c r="CC84" s="61"/>
      <c r="CD84" s="61"/>
      <c r="CE84" s="62"/>
      <c r="CF84" s="60" t="s">
        <v>84</v>
      </c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2"/>
      <c r="CS84" s="60" t="s">
        <v>200</v>
      </c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2"/>
      <c r="DF84" s="50">
        <f>1654103.29+4811.37+171174.05+20763.24+2506.91</f>
        <v>1853358.86</v>
      </c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2"/>
      <c r="DS84" s="50">
        <f>1654103.29+4811.37+171174.05+288534.18</f>
        <v>2118622.89</v>
      </c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2"/>
      <c r="EF84" s="50">
        <f>1654103.29+4811.37+171174.05+288534.18</f>
        <v>2118622.89</v>
      </c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2"/>
      <c r="ES84" s="53" t="s">
        <v>42</v>
      </c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5"/>
      <c r="FN84" s="6"/>
    </row>
    <row r="85" spans="1:174" ht="10.5" customHeight="1">
      <c r="A85" s="84" t="s">
        <v>209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70" t="s">
        <v>83</v>
      </c>
      <c r="BY85" s="61"/>
      <c r="BZ85" s="61"/>
      <c r="CA85" s="61"/>
      <c r="CB85" s="61"/>
      <c r="CC85" s="61"/>
      <c r="CD85" s="61"/>
      <c r="CE85" s="62"/>
      <c r="CF85" s="60" t="s">
        <v>84</v>
      </c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2"/>
      <c r="CS85" s="60" t="s">
        <v>203</v>
      </c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2"/>
      <c r="DF85" s="50">
        <f>41292083.69+186303.41+176872.5+153216.59+501612.9+115299.54</f>
        <v>42425388.629999995</v>
      </c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2"/>
      <c r="DS85" s="50">
        <f>41292083.69+186303.41-1841732.72+436783.4</f>
        <v>40073437.779999994</v>
      </c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2"/>
      <c r="EF85" s="50">
        <f>41292083.69+186303.41-1841732.72+436783.4+745636.7</f>
        <v>40819074.48</v>
      </c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2"/>
      <c r="ES85" s="53" t="s">
        <v>42</v>
      </c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5"/>
      <c r="FR85" s="6"/>
    </row>
    <row r="86" spans="1:162" s="8" customFormat="1" ht="10.5" customHeight="1">
      <c r="A86" s="84" t="s">
        <v>209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70" t="s">
        <v>83</v>
      </c>
      <c r="BY86" s="61"/>
      <c r="BZ86" s="61"/>
      <c r="CA86" s="61"/>
      <c r="CB86" s="61"/>
      <c r="CC86" s="61"/>
      <c r="CD86" s="61"/>
      <c r="CE86" s="62"/>
      <c r="CF86" s="60" t="s">
        <v>84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2"/>
      <c r="CS86" s="60" t="s">
        <v>237</v>
      </c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2"/>
      <c r="DF86" s="50">
        <f>7463850.21-663935.44-2390168.97</f>
        <v>4409745.799999999</v>
      </c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2"/>
      <c r="DS86" s="50">
        <v>7463850.21</v>
      </c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2"/>
      <c r="EF86" s="50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2"/>
      <c r="ES86" s="53" t="s">
        <v>42</v>
      </c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5"/>
      <c r="FF86" s="17"/>
    </row>
    <row r="87" spans="1:162" s="8" customFormat="1" ht="10.5" customHeight="1">
      <c r="A87" s="84" t="s">
        <v>209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70" t="s">
        <v>83</v>
      </c>
      <c r="BY87" s="61"/>
      <c r="BZ87" s="61"/>
      <c r="CA87" s="61"/>
      <c r="CB87" s="61"/>
      <c r="CC87" s="61"/>
      <c r="CD87" s="61"/>
      <c r="CE87" s="62"/>
      <c r="CF87" s="60" t="s">
        <v>84</v>
      </c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2"/>
      <c r="CS87" s="60" t="s">
        <v>204</v>
      </c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2"/>
      <c r="DF87" s="50">
        <f>663935.44+2390168.97</f>
        <v>3054104.41</v>
      </c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2"/>
      <c r="DS87" s="50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2"/>
      <c r="EF87" s="50">
        <v>7463850.21</v>
      </c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2"/>
      <c r="ES87" s="53" t="s">
        <v>42</v>
      </c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5"/>
      <c r="FF87" s="17"/>
    </row>
    <row r="88" spans="1:161" ht="10.5" customHeight="1">
      <c r="A88" s="84" t="s">
        <v>209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70" t="s">
        <v>83</v>
      </c>
      <c r="BY88" s="61"/>
      <c r="BZ88" s="61"/>
      <c r="CA88" s="61"/>
      <c r="CB88" s="61"/>
      <c r="CC88" s="61"/>
      <c r="CD88" s="61"/>
      <c r="CE88" s="62"/>
      <c r="CF88" s="60" t="s">
        <v>84</v>
      </c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2"/>
      <c r="CS88" s="60" t="s">
        <v>205</v>
      </c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2"/>
      <c r="DF88" s="50">
        <v>677278.03</v>
      </c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2"/>
      <c r="DS88" s="50">
        <v>677278.03</v>
      </c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2"/>
      <c r="EF88" s="50">
        <v>677278.03</v>
      </c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2"/>
      <c r="ES88" s="53" t="s">
        <v>42</v>
      </c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5"/>
    </row>
    <row r="89" spans="1:161" ht="10.5" customHeight="1">
      <c r="A89" s="84" t="s">
        <v>209</v>
      </c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70" t="s">
        <v>83</v>
      </c>
      <c r="BY89" s="61"/>
      <c r="BZ89" s="61"/>
      <c r="CA89" s="61"/>
      <c r="CB89" s="61"/>
      <c r="CC89" s="61"/>
      <c r="CD89" s="61"/>
      <c r="CE89" s="62"/>
      <c r="CF89" s="60" t="s">
        <v>84</v>
      </c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2"/>
      <c r="CS89" s="60" t="s">
        <v>207</v>
      </c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2"/>
      <c r="DF89" s="50">
        <v>1693467</v>
      </c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2"/>
      <c r="DS89" s="50">
        <v>1693467</v>
      </c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2"/>
      <c r="EF89" s="50">
        <v>1693467</v>
      </c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2"/>
      <c r="ES89" s="53" t="s">
        <v>42</v>
      </c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5"/>
    </row>
    <row r="90" spans="1:161" ht="10.5" customHeight="1">
      <c r="A90" s="84" t="s">
        <v>209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70" t="s">
        <v>83</v>
      </c>
      <c r="BY90" s="61"/>
      <c r="BZ90" s="61"/>
      <c r="CA90" s="61"/>
      <c r="CB90" s="61"/>
      <c r="CC90" s="61"/>
      <c r="CD90" s="61"/>
      <c r="CE90" s="62"/>
      <c r="CF90" s="60" t="s">
        <v>84</v>
      </c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2"/>
      <c r="CS90" s="60" t="s">
        <v>243</v>
      </c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2"/>
      <c r="DF90" s="50">
        <v>1242000</v>
      </c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2"/>
      <c r="DS90" s="50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2"/>
      <c r="EF90" s="50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2"/>
      <c r="ES90" s="53" t="s">
        <v>42</v>
      </c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5"/>
    </row>
    <row r="91" spans="1:161" ht="10.5" customHeight="1">
      <c r="A91" s="84" t="s">
        <v>209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70" t="s">
        <v>83</v>
      </c>
      <c r="BY91" s="61"/>
      <c r="BZ91" s="61"/>
      <c r="CA91" s="61"/>
      <c r="CB91" s="61"/>
      <c r="CC91" s="61"/>
      <c r="CD91" s="61"/>
      <c r="CE91" s="62"/>
      <c r="CF91" s="60" t="s">
        <v>84</v>
      </c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2"/>
      <c r="CS91" s="60" t="s">
        <v>222</v>
      </c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2"/>
      <c r="DF91" s="127">
        <v>34423.92</v>
      </c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9"/>
      <c r="DS91" s="50">
        <v>34423.92</v>
      </c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2"/>
      <c r="EF91" s="50">
        <v>34423.92</v>
      </c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2"/>
      <c r="ES91" s="53" t="s">
        <v>42</v>
      </c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5"/>
    </row>
    <row r="92" spans="1:170" ht="10.5" customHeight="1">
      <c r="A92" s="84" t="s">
        <v>209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70" t="s">
        <v>83</v>
      </c>
      <c r="BY92" s="61"/>
      <c r="BZ92" s="61"/>
      <c r="CA92" s="61"/>
      <c r="CB92" s="61"/>
      <c r="CC92" s="61"/>
      <c r="CD92" s="61"/>
      <c r="CE92" s="62"/>
      <c r="CF92" s="60" t="s">
        <v>84</v>
      </c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2"/>
      <c r="CS92" s="60" t="s">
        <v>224</v>
      </c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2"/>
      <c r="DF92" s="127">
        <f>150783.41+2605</f>
        <v>153388.41</v>
      </c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9"/>
      <c r="DS92" s="50">
        <v>150783.41</v>
      </c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2"/>
      <c r="EF92" s="50">
        <v>150783.41</v>
      </c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2"/>
      <c r="ES92" s="53" t="s">
        <v>42</v>
      </c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5"/>
      <c r="FN92" s="6"/>
    </row>
    <row r="93" spans="1:170" ht="10.5" customHeight="1">
      <c r="A93" s="84" t="s">
        <v>209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70" t="s">
        <v>83</v>
      </c>
      <c r="BY93" s="61"/>
      <c r="BZ93" s="61"/>
      <c r="CA93" s="61"/>
      <c r="CB93" s="61"/>
      <c r="CC93" s="61"/>
      <c r="CD93" s="61"/>
      <c r="CE93" s="62"/>
      <c r="CF93" s="60" t="s">
        <v>84</v>
      </c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2"/>
      <c r="CS93" s="60" t="s">
        <v>233</v>
      </c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2"/>
      <c r="DF93" s="127">
        <f>77052+29384.13+44947</f>
        <v>151383.13</v>
      </c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9"/>
      <c r="DS93" s="50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2"/>
      <c r="EF93" s="50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2"/>
      <c r="ES93" s="53" t="s">
        <v>42</v>
      </c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5"/>
      <c r="FN93" s="6"/>
    </row>
    <row r="94" spans="1:161" ht="10.5" customHeight="1">
      <c r="A94" s="94" t="s">
        <v>85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6"/>
      <c r="BX94" s="70" t="s">
        <v>86</v>
      </c>
      <c r="BY94" s="61"/>
      <c r="BZ94" s="61"/>
      <c r="CA94" s="61"/>
      <c r="CB94" s="61"/>
      <c r="CC94" s="61"/>
      <c r="CD94" s="61"/>
      <c r="CE94" s="62"/>
      <c r="CF94" s="60" t="s">
        <v>87</v>
      </c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2"/>
      <c r="CS94" s="60" t="s">
        <v>200</v>
      </c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2"/>
      <c r="DF94" s="127">
        <f>2000+6000-8000</f>
        <v>0</v>
      </c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9"/>
      <c r="DS94" s="50">
        <f>2000+6000</f>
        <v>8000</v>
      </c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2"/>
      <c r="EF94" s="50">
        <f>2000+6000</f>
        <v>8000</v>
      </c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2"/>
      <c r="ES94" s="53" t="s">
        <v>42</v>
      </c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5"/>
    </row>
    <row r="95" spans="1:161" ht="10.5" customHeight="1">
      <c r="A95" s="94" t="s">
        <v>85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6"/>
      <c r="BX95" s="70" t="s">
        <v>86</v>
      </c>
      <c r="BY95" s="61"/>
      <c r="BZ95" s="61"/>
      <c r="CA95" s="61"/>
      <c r="CB95" s="61"/>
      <c r="CC95" s="61"/>
      <c r="CD95" s="61"/>
      <c r="CE95" s="62"/>
      <c r="CF95" s="60" t="s">
        <v>87</v>
      </c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2"/>
      <c r="CS95" s="60" t="s">
        <v>203</v>
      </c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2"/>
      <c r="DF95" s="127">
        <f>8000+44000+1500+29000-37002</f>
        <v>45498</v>
      </c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9"/>
      <c r="DS95" s="50">
        <f>8000+44000</f>
        <v>52000</v>
      </c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2"/>
      <c r="EF95" s="50">
        <f>8000+44000</f>
        <v>52000</v>
      </c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2"/>
      <c r="ES95" s="53" t="s">
        <v>42</v>
      </c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5"/>
    </row>
    <row r="96" spans="1:161" ht="13.5" customHeight="1">
      <c r="A96" s="94" t="s">
        <v>85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6"/>
      <c r="BX96" s="70" t="s">
        <v>86</v>
      </c>
      <c r="BY96" s="61"/>
      <c r="BZ96" s="61"/>
      <c r="CA96" s="61"/>
      <c r="CB96" s="61"/>
      <c r="CC96" s="61"/>
      <c r="CD96" s="61"/>
      <c r="CE96" s="62"/>
      <c r="CF96" s="60" t="s">
        <v>87</v>
      </c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2"/>
      <c r="CS96" s="60" t="s">
        <v>207</v>
      </c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2"/>
      <c r="DF96" s="127">
        <f>5000+95000-93564.3</f>
        <v>6435.699999999997</v>
      </c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9"/>
      <c r="DS96" s="50">
        <v>100000</v>
      </c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2"/>
      <c r="EF96" s="50">
        <v>100000</v>
      </c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2"/>
      <c r="ES96" s="53" t="s">
        <v>42</v>
      </c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5"/>
    </row>
    <row r="97" spans="1:169" ht="10.5" customHeight="1" thickBot="1">
      <c r="A97" s="84" t="s">
        <v>88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70" t="s">
        <v>89</v>
      </c>
      <c r="BY97" s="61"/>
      <c r="BZ97" s="61"/>
      <c r="CA97" s="61"/>
      <c r="CB97" s="61"/>
      <c r="CC97" s="61"/>
      <c r="CD97" s="61"/>
      <c r="CE97" s="62"/>
      <c r="CF97" s="60" t="s">
        <v>90</v>
      </c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2"/>
      <c r="CS97" s="60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2"/>
      <c r="DF97" s="127"/>
      <c r="DG97" s="128"/>
      <c r="DH97" s="128"/>
      <c r="DI97" s="128"/>
      <c r="DJ97" s="128"/>
      <c r="DK97" s="128"/>
      <c r="DL97" s="128"/>
      <c r="DM97" s="128"/>
      <c r="DN97" s="128"/>
      <c r="DO97" s="128"/>
      <c r="DP97" s="128"/>
      <c r="DQ97" s="128"/>
      <c r="DR97" s="129"/>
      <c r="DS97" s="50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2"/>
      <c r="EF97" s="50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2"/>
      <c r="ES97" s="53" t="s">
        <v>42</v>
      </c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5"/>
      <c r="FM97" s="6"/>
    </row>
    <row r="98" spans="1:173" ht="16.5" customHeight="1">
      <c r="A98" s="84" t="s">
        <v>91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70" t="s">
        <v>92</v>
      </c>
      <c r="BY98" s="61"/>
      <c r="BZ98" s="61"/>
      <c r="CA98" s="61"/>
      <c r="CB98" s="61"/>
      <c r="CC98" s="61"/>
      <c r="CD98" s="61"/>
      <c r="CE98" s="62"/>
      <c r="CF98" s="60" t="s">
        <v>93</v>
      </c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2"/>
      <c r="CS98" s="98" t="s">
        <v>208</v>
      </c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100"/>
      <c r="DF98" s="50">
        <f>SUM(DF99:DR110)</f>
        <v>17546791.38</v>
      </c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2"/>
      <c r="DS98" s="50">
        <f>SUM(DS99:EE110)</f>
        <v>16303972.42</v>
      </c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2"/>
      <c r="EF98" s="50">
        <f>SUM(EF99:ER110)</f>
        <v>16529154.72</v>
      </c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2"/>
      <c r="ES98" s="53" t="s">
        <v>42</v>
      </c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5"/>
      <c r="FQ98" s="6"/>
    </row>
    <row r="99" spans="1:169" ht="15" customHeight="1">
      <c r="A99" s="76" t="s">
        <v>94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0" t="s">
        <v>95</v>
      </c>
      <c r="BY99" s="61"/>
      <c r="BZ99" s="61"/>
      <c r="CA99" s="61"/>
      <c r="CB99" s="61"/>
      <c r="CC99" s="61"/>
      <c r="CD99" s="61"/>
      <c r="CE99" s="62"/>
      <c r="CF99" s="60" t="s">
        <v>93</v>
      </c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2"/>
      <c r="CS99" s="60" t="s">
        <v>201</v>
      </c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2"/>
      <c r="DF99" s="50">
        <f>406160.77+1612.42+19824.14</f>
        <v>427597.33</v>
      </c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2"/>
      <c r="DS99" s="50">
        <f>406160.77+40124.42</f>
        <v>446285.19</v>
      </c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2"/>
      <c r="EF99" s="50">
        <f>406160.77+40124.42</f>
        <v>446285.19</v>
      </c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2"/>
      <c r="ES99" s="53" t="s">
        <v>42</v>
      </c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5"/>
      <c r="FM99" s="6"/>
    </row>
    <row r="100" spans="1:170" ht="11.25" customHeight="1">
      <c r="A100" s="84" t="s">
        <v>213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70" t="s">
        <v>83</v>
      </c>
      <c r="BY100" s="61"/>
      <c r="BZ100" s="61"/>
      <c r="CA100" s="61"/>
      <c r="CB100" s="61"/>
      <c r="CC100" s="61"/>
      <c r="CD100" s="61"/>
      <c r="CE100" s="62"/>
      <c r="CF100" s="60" t="s">
        <v>93</v>
      </c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2"/>
      <c r="CS100" s="60" t="s">
        <v>202</v>
      </c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2"/>
      <c r="DF100" s="50">
        <v>90460.83</v>
      </c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2"/>
      <c r="DS100" s="50">
        <v>90460.83</v>
      </c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2"/>
      <c r="EF100" s="50">
        <v>90460.83</v>
      </c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2"/>
      <c r="ES100" s="53" t="s">
        <v>42</v>
      </c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5"/>
      <c r="FN100" s="6"/>
    </row>
    <row r="101" spans="1:161" ht="11.25" customHeight="1">
      <c r="A101" s="84" t="s">
        <v>213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70" t="s">
        <v>83</v>
      </c>
      <c r="BY101" s="61"/>
      <c r="BZ101" s="61"/>
      <c r="CA101" s="61"/>
      <c r="CB101" s="61"/>
      <c r="CC101" s="61"/>
      <c r="CD101" s="61"/>
      <c r="CE101" s="62"/>
      <c r="CF101" s="60" t="s">
        <v>93</v>
      </c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2"/>
      <c r="CS101" s="60" t="s">
        <v>200</v>
      </c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2"/>
      <c r="DF101" s="50">
        <f>552686.79+6270.5+757.09</f>
        <v>559714.38</v>
      </c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2"/>
      <c r="DS101" s="50">
        <f>552686.79+87137.32</f>
        <v>639824.1100000001</v>
      </c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2"/>
      <c r="EF101" s="50">
        <f>552686.79+87137.32</f>
        <v>639824.1100000001</v>
      </c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2"/>
      <c r="ES101" s="53" t="s">
        <v>42</v>
      </c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5"/>
    </row>
    <row r="102" spans="1:161" ht="11.25" customHeight="1">
      <c r="A102" s="84" t="s">
        <v>213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70" t="s">
        <v>83</v>
      </c>
      <c r="BY102" s="61"/>
      <c r="BZ102" s="61"/>
      <c r="CA102" s="61"/>
      <c r="CB102" s="61"/>
      <c r="CC102" s="61"/>
      <c r="CD102" s="61"/>
      <c r="CE102" s="62"/>
      <c r="CF102" s="60" t="s">
        <v>93</v>
      </c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2"/>
      <c r="CS102" s="60" t="s">
        <v>203</v>
      </c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2"/>
      <c r="DF102" s="50">
        <f>12526472.9+53415.5+46271.41+151487.1+34820.46+209006.86</f>
        <v>13021474.23</v>
      </c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2"/>
      <c r="DS102" s="50">
        <f>12526472.9-556203.28+131908.6</f>
        <v>12102178.22</v>
      </c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2"/>
      <c r="EF102" s="50">
        <f>12526472.9-556203.28+131908.6+225182.3</f>
        <v>12327360.520000001</v>
      </c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2"/>
      <c r="ES102" s="53" t="s">
        <v>42</v>
      </c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5"/>
    </row>
    <row r="103" spans="1:175" s="8" customFormat="1" ht="10.5" customHeight="1">
      <c r="A103" s="84" t="s">
        <v>213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70" t="s">
        <v>83</v>
      </c>
      <c r="BY103" s="61"/>
      <c r="BZ103" s="61"/>
      <c r="CA103" s="61"/>
      <c r="CB103" s="61"/>
      <c r="CC103" s="61"/>
      <c r="CD103" s="61"/>
      <c r="CE103" s="62"/>
      <c r="CF103" s="60" t="s">
        <v>93</v>
      </c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2"/>
      <c r="CS103" s="60" t="s">
        <v>237</v>
      </c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2"/>
      <c r="DF103" s="50">
        <f>2254083.79-200508.51-721831.03</f>
        <v>1331744.25</v>
      </c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2"/>
      <c r="DS103" s="50">
        <v>2254083.79</v>
      </c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2"/>
      <c r="EF103" s="50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2"/>
      <c r="ES103" s="53" t="s">
        <v>42</v>
      </c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5"/>
      <c r="FF103" s="17"/>
      <c r="FS103" s="9"/>
    </row>
    <row r="104" spans="1:175" s="8" customFormat="1" ht="11.25" customHeight="1">
      <c r="A104" s="84" t="s">
        <v>213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70" t="s">
        <v>83</v>
      </c>
      <c r="BY104" s="61"/>
      <c r="BZ104" s="61"/>
      <c r="CA104" s="61"/>
      <c r="CB104" s="61"/>
      <c r="CC104" s="61"/>
      <c r="CD104" s="61"/>
      <c r="CE104" s="62"/>
      <c r="CF104" s="60" t="s">
        <v>93</v>
      </c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2"/>
      <c r="CS104" s="60" t="s">
        <v>204</v>
      </c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2"/>
      <c r="DF104" s="50">
        <f>200508.51+721831.03</f>
        <v>922339.54</v>
      </c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2"/>
      <c r="DS104" s="50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2"/>
      <c r="EF104" s="50">
        <v>2254083.79</v>
      </c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2"/>
      <c r="ES104" s="53" t="s">
        <v>42</v>
      </c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5"/>
      <c r="FF104" s="17"/>
      <c r="FS104" s="9"/>
    </row>
    <row r="105" spans="1:161" ht="10.5" customHeight="1">
      <c r="A105" s="84" t="s">
        <v>213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70" t="s">
        <v>83</v>
      </c>
      <c r="BY105" s="61"/>
      <c r="BZ105" s="61"/>
      <c r="CA105" s="61"/>
      <c r="CB105" s="61"/>
      <c r="CC105" s="61"/>
      <c r="CD105" s="61"/>
      <c r="CE105" s="62"/>
      <c r="CF105" s="60" t="s">
        <v>93</v>
      </c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2"/>
      <c r="CS105" s="60" t="s">
        <v>205</v>
      </c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2"/>
      <c r="DF105" s="50">
        <v>204537.97</v>
      </c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2"/>
      <c r="DS105" s="50">
        <v>204537.97</v>
      </c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2"/>
      <c r="EF105" s="50">
        <v>204537.97</v>
      </c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2"/>
      <c r="ES105" s="53" t="s">
        <v>42</v>
      </c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5"/>
    </row>
    <row r="106" spans="1:161" ht="10.5" customHeight="1">
      <c r="A106" s="84" t="s">
        <v>213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70" t="s">
        <v>83</v>
      </c>
      <c r="BY106" s="61"/>
      <c r="BZ106" s="61"/>
      <c r="CA106" s="61"/>
      <c r="CB106" s="61"/>
      <c r="CC106" s="61"/>
      <c r="CD106" s="61"/>
      <c r="CE106" s="62"/>
      <c r="CF106" s="60" t="s">
        <v>93</v>
      </c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2"/>
      <c r="CS106" s="60" t="s">
        <v>207</v>
      </c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2"/>
      <c r="DF106" s="50">
        <v>511427.03</v>
      </c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2"/>
      <c r="DS106" s="50">
        <v>511427.03</v>
      </c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2"/>
      <c r="EF106" s="50">
        <v>511427.03</v>
      </c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2"/>
      <c r="ES106" s="53" t="s">
        <v>42</v>
      </c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5"/>
    </row>
    <row r="107" spans="1:161" ht="10.5" customHeight="1">
      <c r="A107" s="84" t="s">
        <v>213</v>
      </c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70" t="s">
        <v>83</v>
      </c>
      <c r="BY107" s="61"/>
      <c r="BZ107" s="61"/>
      <c r="CA107" s="61"/>
      <c r="CB107" s="61"/>
      <c r="CC107" s="61"/>
      <c r="CD107" s="61"/>
      <c r="CE107" s="62"/>
      <c r="CF107" s="60" t="s">
        <v>93</v>
      </c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2"/>
      <c r="CS107" s="60" t="s">
        <v>243</v>
      </c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2"/>
      <c r="DF107" s="50">
        <v>375084</v>
      </c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2"/>
      <c r="DS107" s="50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2"/>
      <c r="EF107" s="50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2"/>
      <c r="ES107" s="53" t="s">
        <v>42</v>
      </c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5"/>
    </row>
    <row r="108" spans="1:170" ht="10.5" customHeight="1">
      <c r="A108" s="84" t="s">
        <v>213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70" t="s">
        <v>83</v>
      </c>
      <c r="BY108" s="61"/>
      <c r="BZ108" s="61"/>
      <c r="CA108" s="61"/>
      <c r="CB108" s="61"/>
      <c r="CC108" s="61"/>
      <c r="CD108" s="61"/>
      <c r="CE108" s="62"/>
      <c r="CF108" s="60" t="s">
        <v>93</v>
      </c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2"/>
      <c r="CS108" s="60" t="s">
        <v>222</v>
      </c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2"/>
      <c r="DF108" s="50">
        <f>9638.69+757.33</f>
        <v>10396.02</v>
      </c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2"/>
      <c r="DS108" s="50">
        <v>9638.69</v>
      </c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2"/>
      <c r="EF108" s="50">
        <v>9638.69</v>
      </c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2"/>
      <c r="ES108" s="53" t="s">
        <v>42</v>
      </c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5"/>
      <c r="FN108" s="6"/>
    </row>
    <row r="109" spans="1:161" ht="10.5" customHeight="1">
      <c r="A109" s="84" t="s">
        <v>213</v>
      </c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70" t="s">
        <v>83</v>
      </c>
      <c r="BY109" s="61"/>
      <c r="BZ109" s="61"/>
      <c r="CA109" s="61"/>
      <c r="CB109" s="61"/>
      <c r="CC109" s="61"/>
      <c r="CD109" s="61"/>
      <c r="CE109" s="62"/>
      <c r="CF109" s="60" t="s">
        <v>93</v>
      </c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2"/>
      <c r="CS109" s="60" t="s">
        <v>224</v>
      </c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2"/>
      <c r="DF109" s="50">
        <f>45536.59+786.71</f>
        <v>46323.299999999996</v>
      </c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2"/>
      <c r="DS109" s="50">
        <v>45536.59</v>
      </c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2"/>
      <c r="EF109" s="50">
        <v>45536.59</v>
      </c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2"/>
      <c r="ES109" s="53" t="s">
        <v>42</v>
      </c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5"/>
    </row>
    <row r="110" spans="1:161" ht="12" customHeight="1">
      <c r="A110" s="84" t="s">
        <v>213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70" t="s">
        <v>83</v>
      </c>
      <c r="BY110" s="61"/>
      <c r="BZ110" s="61"/>
      <c r="CA110" s="61"/>
      <c r="CB110" s="61"/>
      <c r="CC110" s="61"/>
      <c r="CD110" s="61"/>
      <c r="CE110" s="62"/>
      <c r="CF110" s="60" t="s">
        <v>93</v>
      </c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2"/>
      <c r="CS110" s="60" t="s">
        <v>233</v>
      </c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2"/>
      <c r="DF110" s="50">
        <f>23268+8850.5+13574</f>
        <v>45692.5</v>
      </c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2"/>
      <c r="DS110" s="50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2"/>
      <c r="EF110" s="50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2"/>
      <c r="ES110" s="53" t="s">
        <v>42</v>
      </c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5"/>
    </row>
    <row r="111" spans="1:161" ht="10.5" customHeight="1" hidden="1" thickBot="1">
      <c r="A111" s="120" t="s">
        <v>96</v>
      </c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2"/>
      <c r="BX111" s="123" t="s">
        <v>97</v>
      </c>
      <c r="BY111" s="45"/>
      <c r="BZ111" s="45"/>
      <c r="CA111" s="45"/>
      <c r="CB111" s="45"/>
      <c r="CC111" s="45"/>
      <c r="CD111" s="45"/>
      <c r="CE111" s="46"/>
      <c r="CF111" s="44" t="s">
        <v>93</v>
      </c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6"/>
      <c r="CS111" s="44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6"/>
      <c r="DF111" s="47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9"/>
      <c r="DS111" s="47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9"/>
      <c r="EF111" s="47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9"/>
      <c r="ES111" s="124" t="s">
        <v>42</v>
      </c>
      <c r="ET111" s="125"/>
      <c r="EU111" s="125"/>
      <c r="EV111" s="125"/>
      <c r="EW111" s="125"/>
      <c r="EX111" s="125"/>
      <c r="EY111" s="125"/>
      <c r="EZ111" s="125"/>
      <c r="FA111" s="125"/>
      <c r="FB111" s="125"/>
      <c r="FC111" s="125"/>
      <c r="FD111" s="125"/>
      <c r="FE111" s="126"/>
    </row>
    <row r="112" spans="1:161" ht="10.5" customHeight="1">
      <c r="A112" s="94" t="s">
        <v>98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6"/>
      <c r="BX112" s="70" t="s">
        <v>99</v>
      </c>
      <c r="BY112" s="61"/>
      <c r="BZ112" s="61"/>
      <c r="CA112" s="61"/>
      <c r="CB112" s="61"/>
      <c r="CC112" s="61"/>
      <c r="CD112" s="61"/>
      <c r="CE112" s="62"/>
      <c r="CF112" s="60" t="s">
        <v>100</v>
      </c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2"/>
      <c r="CS112" s="60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2"/>
      <c r="DF112" s="50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2"/>
      <c r="DS112" s="50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2"/>
      <c r="EF112" s="50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2"/>
      <c r="ES112" s="53" t="s">
        <v>42</v>
      </c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5"/>
    </row>
    <row r="113" spans="1:161" ht="10.5" customHeight="1">
      <c r="A113" s="84" t="s">
        <v>101</v>
      </c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70" t="s">
        <v>102</v>
      </c>
      <c r="BY113" s="61"/>
      <c r="BZ113" s="61"/>
      <c r="CA113" s="61"/>
      <c r="CB113" s="61"/>
      <c r="CC113" s="61"/>
      <c r="CD113" s="61"/>
      <c r="CE113" s="62"/>
      <c r="CF113" s="60" t="s">
        <v>103</v>
      </c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2"/>
      <c r="CS113" s="60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2"/>
      <c r="DF113" s="50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2"/>
      <c r="DS113" s="50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2"/>
      <c r="EF113" s="50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2"/>
      <c r="ES113" s="53" t="s">
        <v>42</v>
      </c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5"/>
    </row>
    <row r="114" spans="1:161" ht="21" customHeight="1">
      <c r="A114" s="84" t="s">
        <v>104</v>
      </c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70" t="s">
        <v>105</v>
      </c>
      <c r="BY114" s="61"/>
      <c r="BZ114" s="61"/>
      <c r="CA114" s="61"/>
      <c r="CB114" s="61"/>
      <c r="CC114" s="61"/>
      <c r="CD114" s="61"/>
      <c r="CE114" s="62"/>
      <c r="CF114" s="60" t="s">
        <v>106</v>
      </c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2"/>
      <c r="CS114" s="60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2"/>
      <c r="DF114" s="50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2"/>
      <c r="DS114" s="50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2"/>
      <c r="EF114" s="50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2"/>
      <c r="ES114" s="53" t="s">
        <v>42</v>
      </c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5"/>
    </row>
    <row r="115" spans="1:161" ht="18.75" customHeight="1">
      <c r="A115" s="76" t="s">
        <v>107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0" t="s">
        <v>108</v>
      </c>
      <c r="BY115" s="61"/>
      <c r="BZ115" s="61"/>
      <c r="CA115" s="61"/>
      <c r="CB115" s="61"/>
      <c r="CC115" s="61"/>
      <c r="CD115" s="61"/>
      <c r="CE115" s="62"/>
      <c r="CF115" s="60" t="s">
        <v>106</v>
      </c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2"/>
      <c r="CS115" s="60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2"/>
      <c r="DF115" s="50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2"/>
      <c r="DS115" s="50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2"/>
      <c r="EF115" s="50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2"/>
      <c r="ES115" s="53" t="s">
        <v>42</v>
      </c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5"/>
    </row>
    <row r="116" spans="1:161" ht="10.5" customHeight="1" thickBot="1">
      <c r="A116" s="76" t="s">
        <v>109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0" t="s">
        <v>110</v>
      </c>
      <c r="BY116" s="61"/>
      <c r="BZ116" s="61"/>
      <c r="CA116" s="61"/>
      <c r="CB116" s="61"/>
      <c r="CC116" s="61"/>
      <c r="CD116" s="61"/>
      <c r="CE116" s="62"/>
      <c r="CF116" s="60" t="s">
        <v>106</v>
      </c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2"/>
      <c r="CS116" s="60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2"/>
      <c r="DF116" s="50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2"/>
      <c r="DS116" s="50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2"/>
      <c r="EF116" s="50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2"/>
      <c r="ES116" s="53" t="s">
        <v>42</v>
      </c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5"/>
    </row>
    <row r="117" spans="1:161" ht="10.5" customHeight="1" thickBot="1">
      <c r="A117" s="118" t="s">
        <v>111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70" t="s">
        <v>112</v>
      </c>
      <c r="BY117" s="61"/>
      <c r="BZ117" s="61"/>
      <c r="CA117" s="61"/>
      <c r="CB117" s="61"/>
      <c r="CC117" s="61"/>
      <c r="CD117" s="61"/>
      <c r="CE117" s="62"/>
      <c r="CF117" s="60" t="s">
        <v>113</v>
      </c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2"/>
      <c r="CS117" s="98" t="s">
        <v>208</v>
      </c>
      <c r="CT117" s="99"/>
      <c r="CU117" s="99"/>
      <c r="CV117" s="99"/>
      <c r="CW117" s="99"/>
      <c r="CX117" s="99"/>
      <c r="CY117" s="99"/>
      <c r="CZ117" s="99"/>
      <c r="DA117" s="99"/>
      <c r="DB117" s="99"/>
      <c r="DC117" s="99"/>
      <c r="DD117" s="99"/>
      <c r="DE117" s="100"/>
      <c r="DF117" s="50">
        <f>DF118</f>
        <v>275000</v>
      </c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2"/>
      <c r="DS117" s="50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2"/>
      <c r="EF117" s="50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2"/>
      <c r="ES117" s="53" t="s">
        <v>42</v>
      </c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5"/>
    </row>
    <row r="118" spans="1:161" ht="18.75" customHeight="1">
      <c r="A118" s="84" t="s">
        <v>114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70" t="s">
        <v>115</v>
      </c>
      <c r="BY118" s="61"/>
      <c r="BZ118" s="61"/>
      <c r="CA118" s="61"/>
      <c r="CB118" s="61"/>
      <c r="CC118" s="61"/>
      <c r="CD118" s="61"/>
      <c r="CE118" s="62"/>
      <c r="CF118" s="60" t="s">
        <v>116</v>
      </c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2"/>
      <c r="CS118" s="98" t="s">
        <v>208</v>
      </c>
      <c r="CT118" s="99"/>
      <c r="CU118" s="99"/>
      <c r="CV118" s="99"/>
      <c r="CW118" s="99"/>
      <c r="CX118" s="99"/>
      <c r="CY118" s="99"/>
      <c r="CZ118" s="99"/>
      <c r="DA118" s="99"/>
      <c r="DB118" s="99"/>
      <c r="DC118" s="99"/>
      <c r="DD118" s="99"/>
      <c r="DE118" s="100"/>
      <c r="DF118" s="50">
        <f>DF119</f>
        <v>275000</v>
      </c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2"/>
      <c r="DS118" s="50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2"/>
      <c r="EF118" s="50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2"/>
      <c r="ES118" s="53" t="s">
        <v>42</v>
      </c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5"/>
    </row>
    <row r="119" spans="1:161" ht="28.5" customHeight="1">
      <c r="A119" s="76" t="s">
        <v>117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0" t="s">
        <v>118</v>
      </c>
      <c r="BY119" s="61"/>
      <c r="BZ119" s="61"/>
      <c r="CA119" s="61"/>
      <c r="CB119" s="61"/>
      <c r="CC119" s="61"/>
      <c r="CD119" s="61"/>
      <c r="CE119" s="62"/>
      <c r="CF119" s="60" t="s">
        <v>119</v>
      </c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2"/>
      <c r="CS119" s="60" t="s">
        <v>236</v>
      </c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2"/>
      <c r="DF119" s="50">
        <v>275000</v>
      </c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2"/>
      <c r="DS119" s="50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2"/>
      <c r="EF119" s="50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2"/>
      <c r="ES119" s="53" t="s">
        <v>42</v>
      </c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5"/>
    </row>
    <row r="120" spans="1:161" ht="1.5" customHeight="1">
      <c r="A120" s="76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0"/>
      <c r="BY120" s="61"/>
      <c r="BZ120" s="61"/>
      <c r="CA120" s="61"/>
      <c r="CB120" s="61"/>
      <c r="CC120" s="61"/>
      <c r="CD120" s="61"/>
      <c r="CE120" s="62"/>
      <c r="CF120" s="60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2"/>
      <c r="CS120" s="60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2"/>
      <c r="DF120" s="50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2"/>
      <c r="DS120" s="50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2"/>
      <c r="EF120" s="50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2"/>
      <c r="ES120" s="53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5"/>
    </row>
    <row r="121" spans="1:161" ht="21.75" customHeight="1">
      <c r="A121" s="84" t="s">
        <v>120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70" t="s">
        <v>121</v>
      </c>
      <c r="BY121" s="61"/>
      <c r="BZ121" s="61"/>
      <c r="CA121" s="61"/>
      <c r="CB121" s="61"/>
      <c r="CC121" s="61"/>
      <c r="CD121" s="61"/>
      <c r="CE121" s="62"/>
      <c r="CF121" s="60" t="s">
        <v>122</v>
      </c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2"/>
      <c r="CS121" s="60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2"/>
      <c r="DF121" s="50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2"/>
      <c r="DS121" s="50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2"/>
      <c r="EF121" s="50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2"/>
      <c r="ES121" s="53" t="s">
        <v>42</v>
      </c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5"/>
    </row>
    <row r="122" spans="1:161" ht="33.75" customHeight="1">
      <c r="A122" s="84" t="s">
        <v>123</v>
      </c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70" t="s">
        <v>124</v>
      </c>
      <c r="BY122" s="61"/>
      <c r="BZ122" s="61"/>
      <c r="CA122" s="61"/>
      <c r="CB122" s="61"/>
      <c r="CC122" s="61"/>
      <c r="CD122" s="61"/>
      <c r="CE122" s="62"/>
      <c r="CF122" s="60" t="s">
        <v>125</v>
      </c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2"/>
      <c r="CS122" s="60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2"/>
      <c r="DF122" s="50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2"/>
      <c r="DS122" s="50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2"/>
      <c r="EF122" s="50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2"/>
      <c r="ES122" s="53" t="s">
        <v>42</v>
      </c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5"/>
    </row>
    <row r="123" spans="1:161" ht="10.5" customHeight="1" thickBot="1">
      <c r="A123" s="84" t="s">
        <v>126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70" t="s">
        <v>127</v>
      </c>
      <c r="BY123" s="61"/>
      <c r="BZ123" s="61"/>
      <c r="CA123" s="61"/>
      <c r="CB123" s="61"/>
      <c r="CC123" s="61"/>
      <c r="CD123" s="61"/>
      <c r="CE123" s="62"/>
      <c r="CF123" s="60" t="s">
        <v>128</v>
      </c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2"/>
      <c r="CS123" s="60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2"/>
      <c r="DF123" s="50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2"/>
      <c r="DS123" s="50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2"/>
      <c r="EF123" s="50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2"/>
      <c r="ES123" s="53" t="s">
        <v>42</v>
      </c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5"/>
    </row>
    <row r="124" spans="1:161" ht="10.5" customHeight="1">
      <c r="A124" s="118" t="s">
        <v>129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9"/>
      <c r="BT124" s="119"/>
      <c r="BU124" s="119"/>
      <c r="BV124" s="119"/>
      <c r="BW124" s="119"/>
      <c r="BX124" s="70" t="s">
        <v>130</v>
      </c>
      <c r="BY124" s="61"/>
      <c r="BZ124" s="61"/>
      <c r="CA124" s="61"/>
      <c r="CB124" s="61"/>
      <c r="CC124" s="61"/>
      <c r="CD124" s="61"/>
      <c r="CE124" s="62"/>
      <c r="CF124" s="60" t="s">
        <v>131</v>
      </c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2"/>
      <c r="CS124" s="98" t="s">
        <v>208</v>
      </c>
      <c r="CT124" s="99"/>
      <c r="CU124" s="99"/>
      <c r="CV124" s="99"/>
      <c r="CW124" s="99"/>
      <c r="CX124" s="99"/>
      <c r="CY124" s="99"/>
      <c r="CZ124" s="99"/>
      <c r="DA124" s="99"/>
      <c r="DB124" s="99"/>
      <c r="DC124" s="99"/>
      <c r="DD124" s="99"/>
      <c r="DE124" s="100"/>
      <c r="DF124" s="50">
        <f>DF126+DF127</f>
        <v>0</v>
      </c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2"/>
      <c r="DS124" s="50">
        <f>DS126+DS127</f>
        <v>46600</v>
      </c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2"/>
      <c r="EF124" s="50">
        <f>EF128+EF129</f>
        <v>46600</v>
      </c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2"/>
      <c r="ES124" s="53" t="s">
        <v>42</v>
      </c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5"/>
    </row>
    <row r="125" spans="1:161" ht="18" customHeight="1">
      <c r="A125" s="84" t="s">
        <v>132</v>
      </c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70" t="s">
        <v>133</v>
      </c>
      <c r="BY125" s="61"/>
      <c r="BZ125" s="61"/>
      <c r="CA125" s="61"/>
      <c r="CB125" s="61"/>
      <c r="CC125" s="61"/>
      <c r="CD125" s="61"/>
      <c r="CE125" s="62"/>
      <c r="CF125" s="60" t="s">
        <v>134</v>
      </c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2"/>
      <c r="CS125" s="60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2"/>
      <c r="DF125" s="50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2"/>
      <c r="DS125" s="50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2"/>
      <c r="EF125" s="50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2"/>
      <c r="ES125" s="53" t="s">
        <v>42</v>
      </c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5"/>
    </row>
    <row r="126" spans="1:162" s="8" customFormat="1" ht="21.75" customHeight="1">
      <c r="A126" s="84" t="s">
        <v>135</v>
      </c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70" t="s">
        <v>136</v>
      </c>
      <c r="BY126" s="61"/>
      <c r="BZ126" s="61"/>
      <c r="CA126" s="61"/>
      <c r="CB126" s="61"/>
      <c r="CC126" s="61"/>
      <c r="CD126" s="61"/>
      <c r="CE126" s="62"/>
      <c r="CF126" s="60" t="s">
        <v>137</v>
      </c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2"/>
      <c r="CS126" s="60" t="s">
        <v>237</v>
      </c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2"/>
      <c r="DF126" s="50">
        <f>22600-22600</f>
        <v>0</v>
      </c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2"/>
      <c r="DS126" s="50">
        <v>22600</v>
      </c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2"/>
      <c r="EF126" s="50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2"/>
      <c r="ES126" s="53" t="s">
        <v>42</v>
      </c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5"/>
      <c r="FF126" s="17"/>
    </row>
    <row r="127" spans="1:162" s="8" customFormat="1" ht="10.5" customHeight="1">
      <c r="A127" s="84" t="s">
        <v>138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70" t="s">
        <v>139</v>
      </c>
      <c r="BY127" s="61"/>
      <c r="BZ127" s="61"/>
      <c r="CA127" s="61"/>
      <c r="CB127" s="61"/>
      <c r="CC127" s="61"/>
      <c r="CD127" s="61"/>
      <c r="CE127" s="62"/>
      <c r="CF127" s="60" t="s">
        <v>140</v>
      </c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2"/>
      <c r="CS127" s="60" t="s">
        <v>237</v>
      </c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2"/>
      <c r="DF127" s="50">
        <f>24000-24000</f>
        <v>0</v>
      </c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2"/>
      <c r="DS127" s="50">
        <v>24000</v>
      </c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2"/>
      <c r="EF127" s="50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2"/>
      <c r="ES127" s="53" t="s">
        <v>42</v>
      </c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5"/>
      <c r="FF127" s="17"/>
    </row>
    <row r="128" spans="1:162" s="8" customFormat="1" ht="21.75" customHeight="1">
      <c r="A128" s="84" t="s">
        <v>135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70" t="s">
        <v>136</v>
      </c>
      <c r="BY128" s="61"/>
      <c r="BZ128" s="61"/>
      <c r="CA128" s="61"/>
      <c r="CB128" s="61"/>
      <c r="CC128" s="61"/>
      <c r="CD128" s="61"/>
      <c r="CE128" s="62"/>
      <c r="CF128" s="60" t="s">
        <v>137</v>
      </c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2"/>
      <c r="CS128" s="60" t="s">
        <v>204</v>
      </c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2"/>
      <c r="DF128" s="50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2"/>
      <c r="DS128" s="50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2"/>
      <c r="EF128" s="50">
        <v>22600</v>
      </c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2"/>
      <c r="ES128" s="53" t="s">
        <v>42</v>
      </c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5"/>
      <c r="FF128" s="17"/>
    </row>
    <row r="129" spans="1:162" s="8" customFormat="1" ht="10.5" customHeight="1">
      <c r="A129" s="84" t="s">
        <v>138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70" t="s">
        <v>139</v>
      </c>
      <c r="BY129" s="61"/>
      <c r="BZ129" s="61"/>
      <c r="CA129" s="61"/>
      <c r="CB129" s="61"/>
      <c r="CC129" s="61"/>
      <c r="CD129" s="61"/>
      <c r="CE129" s="62"/>
      <c r="CF129" s="60" t="s">
        <v>140</v>
      </c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2"/>
      <c r="CS129" s="60" t="s">
        <v>204</v>
      </c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2"/>
      <c r="DF129" s="50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2"/>
      <c r="DS129" s="50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2"/>
      <c r="EF129" s="50">
        <v>24000</v>
      </c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2"/>
      <c r="ES129" s="53" t="s">
        <v>42</v>
      </c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5"/>
      <c r="FF129" s="17"/>
    </row>
    <row r="130" spans="1:161" ht="10.5" customHeight="1">
      <c r="A130" s="118" t="s">
        <v>141</v>
      </c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Q130" s="119"/>
      <c r="AR130" s="119"/>
      <c r="AS130" s="119"/>
      <c r="AT130" s="119"/>
      <c r="AU130" s="119"/>
      <c r="AV130" s="119"/>
      <c r="AW130" s="119"/>
      <c r="AX130" s="119"/>
      <c r="AY130" s="119"/>
      <c r="AZ130" s="119"/>
      <c r="BA130" s="119"/>
      <c r="BB130" s="119"/>
      <c r="BC130" s="119"/>
      <c r="BD130" s="119"/>
      <c r="BE130" s="119"/>
      <c r="BF130" s="119"/>
      <c r="BG130" s="119"/>
      <c r="BH130" s="119"/>
      <c r="BI130" s="119"/>
      <c r="BJ130" s="119"/>
      <c r="BK130" s="119"/>
      <c r="BL130" s="119"/>
      <c r="BM130" s="119"/>
      <c r="BN130" s="119"/>
      <c r="BO130" s="119"/>
      <c r="BP130" s="119"/>
      <c r="BQ130" s="119"/>
      <c r="BR130" s="119"/>
      <c r="BS130" s="119"/>
      <c r="BT130" s="119"/>
      <c r="BU130" s="119"/>
      <c r="BV130" s="119"/>
      <c r="BW130" s="119"/>
      <c r="BX130" s="70" t="s">
        <v>142</v>
      </c>
      <c r="BY130" s="61"/>
      <c r="BZ130" s="61"/>
      <c r="CA130" s="61"/>
      <c r="CB130" s="61"/>
      <c r="CC130" s="61"/>
      <c r="CD130" s="61"/>
      <c r="CE130" s="62"/>
      <c r="CF130" s="60" t="s">
        <v>42</v>
      </c>
      <c r="CG130" s="61"/>
      <c r="CH130" s="61"/>
      <c r="CI130" s="61"/>
      <c r="CJ130" s="61"/>
      <c r="CK130" s="61"/>
      <c r="CL130" s="61"/>
      <c r="CM130" s="61"/>
      <c r="CN130" s="61"/>
      <c r="CO130" s="61"/>
      <c r="CP130" s="61"/>
      <c r="CQ130" s="61"/>
      <c r="CR130" s="62"/>
      <c r="CS130" s="60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2"/>
      <c r="DF130" s="50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2"/>
      <c r="DS130" s="50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2"/>
      <c r="EF130" s="50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2"/>
      <c r="ES130" s="53" t="s">
        <v>42</v>
      </c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5"/>
    </row>
    <row r="131" spans="1:161" ht="19.5" customHeight="1">
      <c r="A131" s="84" t="s">
        <v>143</v>
      </c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70" t="s">
        <v>144</v>
      </c>
      <c r="BY131" s="61"/>
      <c r="BZ131" s="61"/>
      <c r="CA131" s="61"/>
      <c r="CB131" s="61"/>
      <c r="CC131" s="61"/>
      <c r="CD131" s="61"/>
      <c r="CE131" s="62"/>
      <c r="CF131" s="60" t="s">
        <v>145</v>
      </c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2"/>
      <c r="CS131" s="60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2"/>
      <c r="DF131" s="50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2"/>
      <c r="DS131" s="50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2"/>
      <c r="EF131" s="50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2"/>
      <c r="ES131" s="53" t="s">
        <v>42</v>
      </c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5"/>
    </row>
    <row r="132" spans="1:161" ht="10.5" customHeight="1">
      <c r="A132" s="84" t="s">
        <v>146</v>
      </c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70" t="s">
        <v>147</v>
      </c>
      <c r="BY132" s="61"/>
      <c r="BZ132" s="61"/>
      <c r="CA132" s="61"/>
      <c r="CB132" s="61"/>
      <c r="CC132" s="61"/>
      <c r="CD132" s="61"/>
      <c r="CE132" s="62"/>
      <c r="CF132" s="60" t="s">
        <v>148</v>
      </c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2"/>
      <c r="CS132" s="60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2"/>
      <c r="DF132" s="50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2"/>
      <c r="DS132" s="50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2"/>
      <c r="EF132" s="50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2"/>
      <c r="ES132" s="53" t="s">
        <v>42</v>
      </c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5"/>
    </row>
    <row r="133" spans="1:161" ht="21.75" customHeight="1">
      <c r="A133" s="84" t="s">
        <v>149</v>
      </c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70" t="s">
        <v>150</v>
      </c>
      <c r="BY133" s="61"/>
      <c r="BZ133" s="61"/>
      <c r="CA133" s="61"/>
      <c r="CB133" s="61"/>
      <c r="CC133" s="61"/>
      <c r="CD133" s="61"/>
      <c r="CE133" s="62"/>
      <c r="CF133" s="60" t="s">
        <v>151</v>
      </c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2"/>
      <c r="CS133" s="60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2"/>
      <c r="DF133" s="50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2"/>
      <c r="DS133" s="50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2"/>
      <c r="EF133" s="50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2"/>
      <c r="ES133" s="53" t="s">
        <v>42</v>
      </c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5"/>
    </row>
    <row r="134" spans="1:161" ht="10.5" customHeight="1">
      <c r="A134" s="118" t="s">
        <v>152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19"/>
      <c r="BW134" s="119"/>
      <c r="BX134" s="70" t="s">
        <v>153</v>
      </c>
      <c r="BY134" s="61"/>
      <c r="BZ134" s="61"/>
      <c r="CA134" s="61"/>
      <c r="CB134" s="61"/>
      <c r="CC134" s="61"/>
      <c r="CD134" s="61"/>
      <c r="CE134" s="62"/>
      <c r="CF134" s="60" t="s">
        <v>42</v>
      </c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2"/>
      <c r="CS134" s="60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2"/>
      <c r="DF134" s="50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2"/>
      <c r="DS134" s="50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2"/>
      <c r="EF134" s="50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2"/>
      <c r="ES134" s="53" t="s">
        <v>42</v>
      </c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5"/>
    </row>
    <row r="135" spans="1:161" ht="21.75" customHeight="1" thickBot="1">
      <c r="A135" s="84" t="s">
        <v>154</v>
      </c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70" t="s">
        <v>155</v>
      </c>
      <c r="BY135" s="61"/>
      <c r="BZ135" s="61"/>
      <c r="CA135" s="61"/>
      <c r="CB135" s="61"/>
      <c r="CC135" s="61"/>
      <c r="CD135" s="61"/>
      <c r="CE135" s="62"/>
      <c r="CF135" s="60" t="s">
        <v>156</v>
      </c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2"/>
      <c r="CS135" s="60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2"/>
      <c r="DF135" s="50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2"/>
      <c r="DS135" s="50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2"/>
      <c r="EF135" s="50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2"/>
      <c r="ES135" s="53" t="s">
        <v>42</v>
      </c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5"/>
    </row>
    <row r="136" spans="1:161" ht="12.75" customHeight="1">
      <c r="A136" s="118" t="s">
        <v>157</v>
      </c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19"/>
      <c r="BA136" s="119"/>
      <c r="BB136" s="119"/>
      <c r="BC136" s="119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19"/>
      <c r="BO136" s="119"/>
      <c r="BP136" s="119"/>
      <c r="BQ136" s="119"/>
      <c r="BR136" s="119"/>
      <c r="BS136" s="119"/>
      <c r="BT136" s="119"/>
      <c r="BU136" s="119"/>
      <c r="BV136" s="119"/>
      <c r="BW136" s="119"/>
      <c r="BX136" s="70" t="s">
        <v>158</v>
      </c>
      <c r="BY136" s="61"/>
      <c r="BZ136" s="61"/>
      <c r="CA136" s="61"/>
      <c r="CB136" s="61"/>
      <c r="CC136" s="61"/>
      <c r="CD136" s="61"/>
      <c r="CE136" s="62"/>
      <c r="CF136" s="60" t="s">
        <v>42</v>
      </c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2"/>
      <c r="CS136" s="98" t="s">
        <v>208</v>
      </c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99"/>
      <c r="DE136" s="100"/>
      <c r="DF136" s="50">
        <f>DF140</f>
        <v>31964125.53</v>
      </c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2"/>
      <c r="DS136" s="50">
        <f>DS140</f>
        <v>25861943.66</v>
      </c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2"/>
      <c r="EF136" s="50">
        <f>EF140</f>
        <v>26357640.66</v>
      </c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2"/>
      <c r="ES136" s="53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5"/>
    </row>
    <row r="137" spans="1:161" ht="12" customHeight="1">
      <c r="A137" s="84" t="s">
        <v>159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70" t="s">
        <v>160</v>
      </c>
      <c r="BY137" s="61"/>
      <c r="BZ137" s="61"/>
      <c r="CA137" s="61"/>
      <c r="CB137" s="61"/>
      <c r="CC137" s="61"/>
      <c r="CD137" s="61"/>
      <c r="CE137" s="62"/>
      <c r="CF137" s="60" t="s">
        <v>161</v>
      </c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2"/>
      <c r="CS137" s="60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2"/>
      <c r="DF137" s="50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2"/>
      <c r="DS137" s="50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2"/>
      <c r="EF137" s="50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2"/>
      <c r="ES137" s="53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5"/>
    </row>
    <row r="138" spans="1:161" ht="10.5" customHeight="1" thickBot="1">
      <c r="A138" s="84" t="s">
        <v>162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114" t="s">
        <v>163</v>
      </c>
      <c r="BY138" s="115"/>
      <c r="BZ138" s="115"/>
      <c r="CA138" s="115"/>
      <c r="CB138" s="115"/>
      <c r="CC138" s="115"/>
      <c r="CD138" s="115"/>
      <c r="CE138" s="116"/>
      <c r="CF138" s="117" t="s">
        <v>164</v>
      </c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115"/>
      <c r="CR138" s="116"/>
      <c r="CS138" s="117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5"/>
      <c r="DE138" s="116"/>
      <c r="DF138" s="101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3"/>
      <c r="DS138" s="101"/>
      <c r="DT138" s="102"/>
      <c r="DU138" s="102"/>
      <c r="DV138" s="102"/>
      <c r="DW138" s="102"/>
      <c r="DX138" s="102"/>
      <c r="DY138" s="102"/>
      <c r="DZ138" s="102"/>
      <c r="EA138" s="102"/>
      <c r="EB138" s="102"/>
      <c r="EC138" s="102"/>
      <c r="ED138" s="102"/>
      <c r="EE138" s="103"/>
      <c r="EF138" s="101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3"/>
      <c r="ES138" s="104"/>
      <c r="ET138" s="105"/>
      <c r="EU138" s="105"/>
      <c r="EV138" s="105"/>
      <c r="EW138" s="105"/>
      <c r="EX138" s="105"/>
      <c r="EY138" s="105"/>
      <c r="EZ138" s="105"/>
      <c r="FA138" s="105"/>
      <c r="FB138" s="105"/>
      <c r="FC138" s="105"/>
      <c r="FD138" s="105"/>
      <c r="FE138" s="106"/>
    </row>
    <row r="139" spans="1:161" ht="21.75" customHeight="1" thickBot="1">
      <c r="A139" s="84" t="s">
        <v>165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107" t="s">
        <v>166</v>
      </c>
      <c r="BY139" s="99"/>
      <c r="BZ139" s="99"/>
      <c r="CA139" s="99"/>
      <c r="CB139" s="99"/>
      <c r="CC139" s="99"/>
      <c r="CD139" s="99"/>
      <c r="CE139" s="100"/>
      <c r="CF139" s="98" t="s">
        <v>167</v>
      </c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100"/>
      <c r="CS139" s="98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100"/>
      <c r="DF139" s="108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10"/>
      <c r="DS139" s="108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10"/>
      <c r="EF139" s="108"/>
      <c r="EG139" s="109"/>
      <c r="EH139" s="109"/>
      <c r="EI139" s="109"/>
      <c r="EJ139" s="109"/>
      <c r="EK139" s="109"/>
      <c r="EL139" s="109"/>
      <c r="EM139" s="109"/>
      <c r="EN139" s="109"/>
      <c r="EO139" s="109"/>
      <c r="EP139" s="109"/>
      <c r="EQ139" s="109"/>
      <c r="ER139" s="110"/>
      <c r="ES139" s="111"/>
      <c r="ET139" s="112"/>
      <c r="EU139" s="112"/>
      <c r="EV139" s="112"/>
      <c r="EW139" s="112"/>
      <c r="EX139" s="112"/>
      <c r="EY139" s="112"/>
      <c r="EZ139" s="112"/>
      <c r="FA139" s="112"/>
      <c r="FB139" s="112"/>
      <c r="FC139" s="112"/>
      <c r="FD139" s="112"/>
      <c r="FE139" s="113"/>
    </row>
    <row r="140" spans="1:161" ht="11.25" customHeight="1">
      <c r="A140" s="94" t="s">
        <v>168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  <c r="BQ140" s="95"/>
      <c r="BR140" s="95"/>
      <c r="BS140" s="95"/>
      <c r="BT140" s="95"/>
      <c r="BU140" s="95"/>
      <c r="BV140" s="95"/>
      <c r="BW140" s="96"/>
      <c r="BX140" s="97" t="s">
        <v>169</v>
      </c>
      <c r="BY140" s="90"/>
      <c r="BZ140" s="90"/>
      <c r="CA140" s="90"/>
      <c r="CB140" s="90"/>
      <c r="CC140" s="90"/>
      <c r="CD140" s="90"/>
      <c r="CE140" s="91"/>
      <c r="CF140" s="89" t="s">
        <v>170</v>
      </c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1"/>
      <c r="CS140" s="98" t="s">
        <v>208</v>
      </c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100"/>
      <c r="DF140" s="78">
        <f>SUM(DF142:DR166)</f>
        <v>31964125.53</v>
      </c>
      <c r="DG140" s="79"/>
      <c r="DH140" s="79"/>
      <c r="DI140" s="79"/>
      <c r="DJ140" s="79"/>
      <c r="DK140" s="79"/>
      <c r="DL140" s="79"/>
      <c r="DM140" s="79"/>
      <c r="DN140" s="79"/>
      <c r="DO140" s="79"/>
      <c r="DP140" s="79"/>
      <c r="DQ140" s="79"/>
      <c r="DR140" s="80"/>
      <c r="DS140" s="78">
        <f>SUM(DS142:EE166)</f>
        <v>25861943.66</v>
      </c>
      <c r="DT140" s="79"/>
      <c r="DU140" s="79"/>
      <c r="DV140" s="79"/>
      <c r="DW140" s="79"/>
      <c r="DX140" s="79"/>
      <c r="DY140" s="79"/>
      <c r="DZ140" s="79"/>
      <c r="EA140" s="79"/>
      <c r="EB140" s="79"/>
      <c r="EC140" s="79"/>
      <c r="ED140" s="79"/>
      <c r="EE140" s="80"/>
      <c r="EF140" s="78">
        <f>SUM(EF142:ER166)</f>
        <v>26357640.66</v>
      </c>
      <c r="EG140" s="79"/>
      <c r="EH140" s="79"/>
      <c r="EI140" s="79"/>
      <c r="EJ140" s="79"/>
      <c r="EK140" s="79"/>
      <c r="EL140" s="79"/>
      <c r="EM140" s="79"/>
      <c r="EN140" s="79"/>
      <c r="EO140" s="79"/>
      <c r="EP140" s="79"/>
      <c r="EQ140" s="79"/>
      <c r="ER140" s="80"/>
      <c r="ES140" s="81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3"/>
    </row>
    <row r="141" spans="1:161" ht="11.25" customHeight="1">
      <c r="A141" s="86" t="s">
        <v>171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7" t="s">
        <v>169</v>
      </c>
      <c r="BY141" s="88"/>
      <c r="BZ141" s="88"/>
      <c r="CA141" s="88"/>
      <c r="CB141" s="88"/>
      <c r="CC141" s="88"/>
      <c r="CD141" s="88"/>
      <c r="CE141" s="88"/>
      <c r="CF141" s="89" t="s">
        <v>170</v>
      </c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1"/>
      <c r="CS141" s="89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1"/>
      <c r="DF141" s="78"/>
      <c r="DG141" s="79"/>
      <c r="DH141" s="79"/>
      <c r="DI141" s="79"/>
      <c r="DJ141" s="79"/>
      <c r="DK141" s="79"/>
      <c r="DL141" s="79"/>
      <c r="DM141" s="79"/>
      <c r="DN141" s="79"/>
      <c r="DO141" s="79"/>
      <c r="DP141" s="79"/>
      <c r="DQ141" s="79"/>
      <c r="DR141" s="80"/>
      <c r="DS141" s="78"/>
      <c r="DT141" s="79"/>
      <c r="DU141" s="79"/>
      <c r="DV141" s="79"/>
      <c r="DW141" s="79"/>
      <c r="DX141" s="79"/>
      <c r="DY141" s="79"/>
      <c r="DZ141" s="79"/>
      <c r="EA141" s="79"/>
      <c r="EB141" s="79"/>
      <c r="EC141" s="79"/>
      <c r="ED141" s="79"/>
      <c r="EE141" s="80"/>
      <c r="EF141" s="78"/>
      <c r="EG141" s="79"/>
      <c r="EH141" s="79"/>
      <c r="EI141" s="79"/>
      <c r="EJ141" s="79"/>
      <c r="EK141" s="79"/>
      <c r="EL141" s="79"/>
      <c r="EM141" s="79"/>
      <c r="EN141" s="79"/>
      <c r="EO141" s="79"/>
      <c r="EP141" s="79"/>
      <c r="EQ141" s="79"/>
      <c r="ER141" s="80"/>
      <c r="ES141" s="81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3"/>
    </row>
    <row r="142" spans="1:161" ht="11.25" customHeight="1">
      <c r="A142" s="86" t="s">
        <v>210</v>
      </c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7" t="s">
        <v>169</v>
      </c>
      <c r="BY142" s="88"/>
      <c r="BZ142" s="88"/>
      <c r="CA142" s="88"/>
      <c r="CB142" s="88"/>
      <c r="CC142" s="88"/>
      <c r="CD142" s="88"/>
      <c r="CE142" s="88"/>
      <c r="CF142" s="89" t="s">
        <v>170</v>
      </c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1"/>
      <c r="CS142" s="60" t="s">
        <v>201</v>
      </c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2"/>
      <c r="DF142" s="78">
        <f>35736+43</f>
        <v>35779</v>
      </c>
      <c r="DG142" s="79"/>
      <c r="DH142" s="79"/>
      <c r="DI142" s="79"/>
      <c r="DJ142" s="79"/>
      <c r="DK142" s="79"/>
      <c r="DL142" s="79"/>
      <c r="DM142" s="79"/>
      <c r="DN142" s="79"/>
      <c r="DO142" s="79"/>
      <c r="DP142" s="79"/>
      <c r="DQ142" s="79"/>
      <c r="DR142" s="80"/>
      <c r="DS142" s="78">
        <v>35779</v>
      </c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80"/>
      <c r="EF142" s="78">
        <v>35779</v>
      </c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80"/>
      <c r="ES142" s="81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3"/>
    </row>
    <row r="143" spans="1:161" ht="11.25" customHeight="1">
      <c r="A143" s="86" t="s">
        <v>210</v>
      </c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7" t="s">
        <v>169</v>
      </c>
      <c r="BY143" s="88"/>
      <c r="BZ143" s="88"/>
      <c r="CA143" s="88"/>
      <c r="CB143" s="88"/>
      <c r="CC143" s="88"/>
      <c r="CD143" s="88"/>
      <c r="CE143" s="88"/>
      <c r="CF143" s="89" t="s">
        <v>170</v>
      </c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1"/>
      <c r="CS143" s="60" t="s">
        <v>202</v>
      </c>
      <c r="CT143" s="61"/>
      <c r="CU143" s="61"/>
      <c r="CV143" s="61"/>
      <c r="CW143" s="61"/>
      <c r="CX143" s="61"/>
      <c r="CY143" s="61"/>
      <c r="CZ143" s="61"/>
      <c r="DA143" s="61"/>
      <c r="DB143" s="61"/>
      <c r="DC143" s="61"/>
      <c r="DD143" s="61"/>
      <c r="DE143" s="62"/>
      <c r="DF143" s="78">
        <f>354963+32302</f>
        <v>387265</v>
      </c>
      <c r="DG143" s="79"/>
      <c r="DH143" s="79"/>
      <c r="DI143" s="79"/>
      <c r="DJ143" s="79"/>
      <c r="DK143" s="79"/>
      <c r="DL143" s="79"/>
      <c r="DM143" s="79"/>
      <c r="DN143" s="79"/>
      <c r="DO143" s="79"/>
      <c r="DP143" s="79"/>
      <c r="DQ143" s="79"/>
      <c r="DR143" s="80"/>
      <c r="DS143" s="78">
        <f>354963+30000</f>
        <v>384963</v>
      </c>
      <c r="DT143" s="79"/>
      <c r="DU143" s="79"/>
      <c r="DV143" s="79"/>
      <c r="DW143" s="79"/>
      <c r="DX143" s="79"/>
      <c r="DY143" s="79"/>
      <c r="DZ143" s="79"/>
      <c r="EA143" s="79"/>
      <c r="EB143" s="79"/>
      <c r="EC143" s="79"/>
      <c r="ED143" s="79"/>
      <c r="EE143" s="80"/>
      <c r="EF143" s="78">
        <f>439963+45000</f>
        <v>484963</v>
      </c>
      <c r="EG143" s="79"/>
      <c r="EH143" s="79"/>
      <c r="EI143" s="79"/>
      <c r="EJ143" s="79"/>
      <c r="EK143" s="79"/>
      <c r="EL143" s="79"/>
      <c r="EM143" s="79"/>
      <c r="EN143" s="79"/>
      <c r="EO143" s="79"/>
      <c r="EP143" s="79"/>
      <c r="EQ143" s="79"/>
      <c r="ER143" s="80"/>
      <c r="ES143" s="81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3"/>
    </row>
    <row r="144" spans="1:178" ht="11.25" customHeight="1">
      <c r="A144" s="86" t="s">
        <v>210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7" t="s">
        <v>169</v>
      </c>
      <c r="BY144" s="88"/>
      <c r="BZ144" s="88"/>
      <c r="CA144" s="88"/>
      <c r="CB144" s="88"/>
      <c r="CC144" s="88"/>
      <c r="CD144" s="88"/>
      <c r="CE144" s="88"/>
      <c r="CF144" s="89" t="s">
        <v>170</v>
      </c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1"/>
      <c r="CS144" s="60" t="s">
        <v>200</v>
      </c>
      <c r="CT144" s="61"/>
      <c r="CU144" s="61"/>
      <c r="CV144" s="61"/>
      <c r="CW144" s="61"/>
      <c r="CX144" s="61"/>
      <c r="CY144" s="61"/>
      <c r="CZ144" s="61"/>
      <c r="DA144" s="61"/>
      <c r="DB144" s="61"/>
      <c r="DC144" s="61"/>
      <c r="DD144" s="61"/>
      <c r="DE144" s="62"/>
      <c r="DF144" s="78">
        <f>570950.5-1300+8000</f>
        <v>577650.5</v>
      </c>
      <c r="DG144" s="79"/>
      <c r="DH144" s="79"/>
      <c r="DI144" s="79"/>
      <c r="DJ144" s="79"/>
      <c r="DK144" s="79"/>
      <c r="DL144" s="79"/>
      <c r="DM144" s="79"/>
      <c r="DN144" s="79"/>
      <c r="DO144" s="79"/>
      <c r="DP144" s="79"/>
      <c r="DQ144" s="79"/>
      <c r="DR144" s="80"/>
      <c r="DS144" s="78">
        <v>570950.5</v>
      </c>
      <c r="DT144" s="79"/>
      <c r="DU144" s="79"/>
      <c r="DV144" s="79"/>
      <c r="DW144" s="79"/>
      <c r="DX144" s="79"/>
      <c r="DY144" s="79"/>
      <c r="DZ144" s="79"/>
      <c r="EA144" s="79"/>
      <c r="EB144" s="79"/>
      <c r="EC144" s="79"/>
      <c r="ED144" s="79"/>
      <c r="EE144" s="80"/>
      <c r="EF144" s="78">
        <v>570950.5</v>
      </c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80"/>
      <c r="ES144" s="81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3"/>
      <c r="FK144" s="6"/>
      <c r="FV144" s="7"/>
    </row>
    <row r="145" spans="1:173" ht="11.25" customHeight="1">
      <c r="A145" s="86" t="s">
        <v>210</v>
      </c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7" t="s">
        <v>169</v>
      </c>
      <c r="BY145" s="88"/>
      <c r="BZ145" s="88"/>
      <c r="CA145" s="88"/>
      <c r="CB145" s="88"/>
      <c r="CC145" s="88"/>
      <c r="CD145" s="88"/>
      <c r="CE145" s="88"/>
      <c r="CF145" s="89" t="s">
        <v>170</v>
      </c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1"/>
      <c r="CS145" s="60" t="s">
        <v>203</v>
      </c>
      <c r="CT145" s="61"/>
      <c r="CU145" s="61"/>
      <c r="CV145" s="61"/>
      <c r="CW145" s="61"/>
      <c r="CX145" s="61"/>
      <c r="CY145" s="61"/>
      <c r="CZ145" s="61"/>
      <c r="DA145" s="61"/>
      <c r="DB145" s="61"/>
      <c r="DC145" s="61"/>
      <c r="DD145" s="61"/>
      <c r="DE145" s="62"/>
      <c r="DF145" s="78">
        <f>1050140-1500-29000+64392-81303.28</f>
        <v>1002728.72</v>
      </c>
      <c r="DG145" s="79"/>
      <c r="DH145" s="79"/>
      <c r="DI145" s="79"/>
      <c r="DJ145" s="79"/>
      <c r="DK145" s="79"/>
      <c r="DL145" s="79"/>
      <c r="DM145" s="79"/>
      <c r="DN145" s="79"/>
      <c r="DO145" s="79"/>
      <c r="DP145" s="79"/>
      <c r="DQ145" s="79"/>
      <c r="DR145" s="80"/>
      <c r="DS145" s="78">
        <v>1050140</v>
      </c>
      <c r="DT145" s="79"/>
      <c r="DU145" s="79"/>
      <c r="DV145" s="79"/>
      <c r="DW145" s="79"/>
      <c r="DX145" s="79"/>
      <c r="DY145" s="79"/>
      <c r="DZ145" s="79"/>
      <c r="EA145" s="79"/>
      <c r="EB145" s="79"/>
      <c r="EC145" s="79"/>
      <c r="ED145" s="79"/>
      <c r="EE145" s="80"/>
      <c r="EF145" s="78">
        <v>1050140</v>
      </c>
      <c r="EG145" s="79"/>
      <c r="EH145" s="79"/>
      <c r="EI145" s="79"/>
      <c r="EJ145" s="79"/>
      <c r="EK145" s="79"/>
      <c r="EL145" s="79"/>
      <c r="EM145" s="79"/>
      <c r="EN145" s="79"/>
      <c r="EO145" s="79"/>
      <c r="EP145" s="79"/>
      <c r="EQ145" s="79"/>
      <c r="ER145" s="80"/>
      <c r="ES145" s="81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E145" s="83"/>
      <c r="FQ145" s="6"/>
    </row>
    <row r="146" spans="1:161" ht="11.25" customHeight="1">
      <c r="A146" s="86" t="s">
        <v>210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7" t="s">
        <v>169</v>
      </c>
      <c r="BY146" s="88"/>
      <c r="BZ146" s="88"/>
      <c r="CA146" s="88"/>
      <c r="CB146" s="88"/>
      <c r="CC146" s="88"/>
      <c r="CD146" s="88"/>
      <c r="CE146" s="88"/>
      <c r="CF146" s="89" t="s">
        <v>170</v>
      </c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1"/>
      <c r="CS146" s="60" t="s">
        <v>211</v>
      </c>
      <c r="CT146" s="61"/>
      <c r="CU146" s="61"/>
      <c r="CV146" s="61"/>
      <c r="CW146" s="61"/>
      <c r="CX146" s="61"/>
      <c r="CY146" s="61"/>
      <c r="CZ146" s="61"/>
      <c r="DA146" s="61"/>
      <c r="DB146" s="61"/>
      <c r="DC146" s="61"/>
      <c r="DD146" s="61"/>
      <c r="DE146" s="62"/>
      <c r="DF146" s="78">
        <f>428037-60302</f>
        <v>367735</v>
      </c>
      <c r="DG146" s="79"/>
      <c r="DH146" s="79"/>
      <c r="DI146" s="79"/>
      <c r="DJ146" s="79"/>
      <c r="DK146" s="79"/>
      <c r="DL146" s="79"/>
      <c r="DM146" s="79"/>
      <c r="DN146" s="79"/>
      <c r="DO146" s="79"/>
      <c r="DP146" s="79"/>
      <c r="DQ146" s="79"/>
      <c r="DR146" s="80"/>
      <c r="DS146" s="78">
        <f>443037-15000</f>
        <v>428037</v>
      </c>
      <c r="DT146" s="79"/>
      <c r="DU146" s="79"/>
      <c r="DV146" s="79"/>
      <c r="DW146" s="79"/>
      <c r="DX146" s="79"/>
      <c r="DY146" s="79"/>
      <c r="DZ146" s="79"/>
      <c r="EA146" s="79"/>
      <c r="EB146" s="79"/>
      <c r="EC146" s="79"/>
      <c r="ED146" s="79"/>
      <c r="EE146" s="80"/>
      <c r="EF146" s="78">
        <v>428037</v>
      </c>
      <c r="EG146" s="79"/>
      <c r="EH146" s="79"/>
      <c r="EI146" s="79"/>
      <c r="EJ146" s="79"/>
      <c r="EK146" s="79"/>
      <c r="EL146" s="79"/>
      <c r="EM146" s="79"/>
      <c r="EN146" s="79"/>
      <c r="EO146" s="79"/>
      <c r="EP146" s="79"/>
      <c r="EQ146" s="79"/>
      <c r="ER146" s="80"/>
      <c r="ES146" s="81"/>
      <c r="ET146" s="82"/>
      <c r="EU146" s="82"/>
      <c r="EV146" s="82"/>
      <c r="EW146" s="82"/>
      <c r="EX146" s="82"/>
      <c r="EY146" s="82"/>
      <c r="EZ146" s="82"/>
      <c r="FA146" s="82"/>
      <c r="FB146" s="82"/>
      <c r="FC146" s="82"/>
      <c r="FD146" s="82"/>
      <c r="FE146" s="83"/>
    </row>
    <row r="147" spans="1:167" s="8" customFormat="1" ht="11.25" customHeight="1">
      <c r="A147" s="86" t="s">
        <v>210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7" t="s">
        <v>169</v>
      </c>
      <c r="BY147" s="88"/>
      <c r="BZ147" s="88"/>
      <c r="CA147" s="88"/>
      <c r="CB147" s="88"/>
      <c r="CC147" s="88"/>
      <c r="CD147" s="88"/>
      <c r="CE147" s="88"/>
      <c r="CF147" s="89" t="s">
        <v>170</v>
      </c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1"/>
      <c r="CS147" s="60" t="s">
        <v>239</v>
      </c>
      <c r="CT147" s="61"/>
      <c r="CU147" s="61"/>
      <c r="CV147" s="61"/>
      <c r="CW147" s="61"/>
      <c r="CX147" s="61"/>
      <c r="CY147" s="61"/>
      <c r="CZ147" s="61"/>
      <c r="DA147" s="61"/>
      <c r="DB147" s="61"/>
      <c r="DC147" s="61"/>
      <c r="DD147" s="61"/>
      <c r="DE147" s="62"/>
      <c r="DF147" s="78">
        <f>5616201.53-1295690.81-220533.06</f>
        <v>4099977.6600000006</v>
      </c>
      <c r="DG147" s="79"/>
      <c r="DH147" s="79"/>
      <c r="DI147" s="79"/>
      <c r="DJ147" s="79"/>
      <c r="DK147" s="79"/>
      <c r="DL147" s="79"/>
      <c r="DM147" s="79"/>
      <c r="DN147" s="79"/>
      <c r="DO147" s="79"/>
      <c r="DP147" s="79"/>
      <c r="DQ147" s="79"/>
      <c r="DR147" s="80"/>
      <c r="DS147" s="78">
        <v>5616201.53</v>
      </c>
      <c r="DT147" s="79"/>
      <c r="DU147" s="79"/>
      <c r="DV147" s="79"/>
      <c r="DW147" s="79"/>
      <c r="DX147" s="79"/>
      <c r="DY147" s="79"/>
      <c r="DZ147" s="79"/>
      <c r="EA147" s="79"/>
      <c r="EB147" s="79"/>
      <c r="EC147" s="79"/>
      <c r="ED147" s="79"/>
      <c r="EE147" s="80"/>
      <c r="EF147" s="78"/>
      <c r="EG147" s="79"/>
      <c r="EH147" s="79"/>
      <c r="EI147" s="79"/>
      <c r="EJ147" s="79"/>
      <c r="EK147" s="79"/>
      <c r="EL147" s="79"/>
      <c r="EM147" s="79"/>
      <c r="EN147" s="79"/>
      <c r="EO147" s="79"/>
      <c r="EP147" s="79"/>
      <c r="EQ147" s="79"/>
      <c r="ER147" s="80"/>
      <c r="ES147" s="81"/>
      <c r="ET147" s="82"/>
      <c r="EU147" s="82"/>
      <c r="EV147" s="82"/>
      <c r="EW147" s="82"/>
      <c r="EX147" s="82"/>
      <c r="EY147" s="82"/>
      <c r="EZ147" s="82"/>
      <c r="FA147" s="82"/>
      <c r="FB147" s="82"/>
      <c r="FC147" s="82"/>
      <c r="FD147" s="82"/>
      <c r="FE147" s="83"/>
      <c r="FF147" s="17"/>
      <c r="FK147" s="9"/>
    </row>
    <row r="148" spans="1:167" s="8" customFormat="1" ht="11.25" customHeight="1">
      <c r="A148" s="86" t="s">
        <v>210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7" t="s">
        <v>169</v>
      </c>
      <c r="BY148" s="88"/>
      <c r="BZ148" s="88"/>
      <c r="CA148" s="88"/>
      <c r="CB148" s="88"/>
      <c r="CC148" s="88"/>
      <c r="CD148" s="88"/>
      <c r="CE148" s="88"/>
      <c r="CF148" s="89" t="s">
        <v>170</v>
      </c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1"/>
      <c r="CS148" s="60" t="s">
        <v>212</v>
      </c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2"/>
      <c r="DF148" s="78">
        <f>1295690.81-530482.07</f>
        <v>765208.7400000001</v>
      </c>
      <c r="DG148" s="79"/>
      <c r="DH148" s="79"/>
      <c r="DI148" s="79"/>
      <c r="DJ148" s="79"/>
      <c r="DK148" s="79"/>
      <c r="DL148" s="79"/>
      <c r="DM148" s="79"/>
      <c r="DN148" s="79"/>
      <c r="DO148" s="79"/>
      <c r="DP148" s="79"/>
      <c r="DQ148" s="79"/>
      <c r="DR148" s="80"/>
      <c r="DS148" s="78"/>
      <c r="DT148" s="79"/>
      <c r="DU148" s="79"/>
      <c r="DV148" s="79"/>
      <c r="DW148" s="79"/>
      <c r="DX148" s="79"/>
      <c r="DY148" s="79"/>
      <c r="DZ148" s="79"/>
      <c r="EA148" s="79"/>
      <c r="EB148" s="79"/>
      <c r="EC148" s="79"/>
      <c r="ED148" s="79"/>
      <c r="EE148" s="80"/>
      <c r="EF148" s="78">
        <v>5847027.64</v>
      </c>
      <c r="EG148" s="79"/>
      <c r="EH148" s="79"/>
      <c r="EI148" s="79"/>
      <c r="EJ148" s="79"/>
      <c r="EK148" s="79"/>
      <c r="EL148" s="79"/>
      <c r="EM148" s="79"/>
      <c r="EN148" s="79"/>
      <c r="EO148" s="79"/>
      <c r="EP148" s="79"/>
      <c r="EQ148" s="79"/>
      <c r="ER148" s="80"/>
      <c r="ES148" s="81"/>
      <c r="ET148" s="82"/>
      <c r="EU148" s="82"/>
      <c r="EV148" s="82"/>
      <c r="EW148" s="82"/>
      <c r="EX148" s="82"/>
      <c r="EY148" s="82"/>
      <c r="EZ148" s="82"/>
      <c r="FA148" s="82"/>
      <c r="FB148" s="82"/>
      <c r="FC148" s="82"/>
      <c r="FD148" s="82"/>
      <c r="FE148" s="83"/>
      <c r="FF148" s="17"/>
      <c r="FK148" s="9"/>
    </row>
    <row r="149" spans="1:162" s="8" customFormat="1" ht="11.25" customHeight="1">
      <c r="A149" s="86" t="s">
        <v>210</v>
      </c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7" t="s">
        <v>169</v>
      </c>
      <c r="BY149" s="88"/>
      <c r="BZ149" s="88"/>
      <c r="CA149" s="88"/>
      <c r="CB149" s="88"/>
      <c r="CC149" s="88"/>
      <c r="CD149" s="88"/>
      <c r="CE149" s="88"/>
      <c r="CF149" s="89" t="s">
        <v>170</v>
      </c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1"/>
      <c r="CS149" s="60" t="s">
        <v>237</v>
      </c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2"/>
      <c r="DF149" s="78">
        <f>7654714.47-72950-45000+243647.58-75600-243647.58-944499.24-45000+29527.34</f>
        <v>6501192.569999999</v>
      </c>
      <c r="DG149" s="79"/>
      <c r="DH149" s="79"/>
      <c r="DI149" s="79"/>
      <c r="DJ149" s="79"/>
      <c r="DK149" s="79"/>
      <c r="DL149" s="79"/>
      <c r="DM149" s="79"/>
      <c r="DN149" s="79"/>
      <c r="DO149" s="79"/>
      <c r="DP149" s="79"/>
      <c r="DQ149" s="79"/>
      <c r="DR149" s="80"/>
      <c r="DS149" s="78">
        <f>7654714.47+1203630-72950</f>
        <v>8785394.469999999</v>
      </c>
      <c r="DT149" s="79"/>
      <c r="DU149" s="79"/>
      <c r="DV149" s="79"/>
      <c r="DW149" s="79"/>
      <c r="DX149" s="79"/>
      <c r="DY149" s="79"/>
      <c r="DZ149" s="79"/>
      <c r="EA149" s="79"/>
      <c r="EB149" s="79"/>
      <c r="EC149" s="79"/>
      <c r="ED149" s="79"/>
      <c r="EE149" s="80"/>
      <c r="EF149" s="78"/>
      <c r="EG149" s="79"/>
      <c r="EH149" s="79"/>
      <c r="EI149" s="79"/>
      <c r="EJ149" s="79"/>
      <c r="EK149" s="79"/>
      <c r="EL149" s="79"/>
      <c r="EM149" s="79"/>
      <c r="EN149" s="79"/>
      <c r="EO149" s="79"/>
      <c r="EP149" s="79"/>
      <c r="EQ149" s="79"/>
      <c r="ER149" s="80"/>
      <c r="ES149" s="81"/>
      <c r="ET149" s="82"/>
      <c r="EU149" s="82"/>
      <c r="EV149" s="82"/>
      <c r="EW149" s="82"/>
      <c r="EX149" s="82"/>
      <c r="EY149" s="82"/>
      <c r="EZ149" s="82"/>
      <c r="FA149" s="82"/>
      <c r="FB149" s="82"/>
      <c r="FC149" s="82"/>
      <c r="FD149" s="82"/>
      <c r="FE149" s="83"/>
      <c r="FF149" s="17"/>
    </row>
    <row r="150" spans="1:162" s="8" customFormat="1" ht="11.25" customHeight="1">
      <c r="A150" s="86" t="s">
        <v>210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7" t="s">
        <v>169</v>
      </c>
      <c r="BY150" s="88"/>
      <c r="BZ150" s="88"/>
      <c r="CA150" s="88"/>
      <c r="CB150" s="88"/>
      <c r="CC150" s="88"/>
      <c r="CD150" s="88"/>
      <c r="CE150" s="88"/>
      <c r="CF150" s="89" t="s">
        <v>170</v>
      </c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1"/>
      <c r="CS150" s="60" t="s">
        <v>204</v>
      </c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2"/>
      <c r="DF150" s="78">
        <f>243647.58+944499.24-358742.91</f>
        <v>829403.9100000001</v>
      </c>
      <c r="DG150" s="79"/>
      <c r="DH150" s="79"/>
      <c r="DI150" s="79"/>
      <c r="DJ150" s="79"/>
      <c r="DK150" s="79"/>
      <c r="DL150" s="79"/>
      <c r="DM150" s="79"/>
      <c r="DN150" s="79"/>
      <c r="DO150" s="79"/>
      <c r="DP150" s="79"/>
      <c r="DQ150" s="79"/>
      <c r="DR150" s="80"/>
      <c r="DS150" s="78"/>
      <c r="DT150" s="79"/>
      <c r="DU150" s="79"/>
      <c r="DV150" s="79"/>
      <c r="DW150" s="79"/>
      <c r="DX150" s="79"/>
      <c r="DY150" s="79"/>
      <c r="DZ150" s="79"/>
      <c r="EA150" s="79"/>
      <c r="EB150" s="79"/>
      <c r="EC150" s="79"/>
      <c r="ED150" s="79"/>
      <c r="EE150" s="80"/>
      <c r="EF150" s="78">
        <v>7941764.47</v>
      </c>
      <c r="EG150" s="79"/>
      <c r="EH150" s="79"/>
      <c r="EI150" s="79"/>
      <c r="EJ150" s="79"/>
      <c r="EK150" s="79"/>
      <c r="EL150" s="79"/>
      <c r="EM150" s="79"/>
      <c r="EN150" s="79"/>
      <c r="EO150" s="79"/>
      <c r="EP150" s="79"/>
      <c r="EQ150" s="79"/>
      <c r="ER150" s="80"/>
      <c r="ES150" s="81"/>
      <c r="ET150" s="82"/>
      <c r="EU150" s="82"/>
      <c r="EV150" s="82"/>
      <c r="EW150" s="82"/>
      <c r="EX150" s="82"/>
      <c r="EY150" s="82"/>
      <c r="EZ150" s="82"/>
      <c r="FA150" s="82"/>
      <c r="FB150" s="82"/>
      <c r="FC150" s="82"/>
      <c r="FD150" s="82"/>
      <c r="FE150" s="83"/>
      <c r="FF150" s="17"/>
    </row>
    <row r="151" spans="1:161" ht="11.25" customHeight="1">
      <c r="A151" s="86" t="s">
        <v>210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7" t="s">
        <v>169</v>
      </c>
      <c r="BY151" s="88"/>
      <c r="BZ151" s="88"/>
      <c r="CA151" s="88"/>
      <c r="CB151" s="88"/>
      <c r="CC151" s="88"/>
      <c r="CD151" s="88"/>
      <c r="CE151" s="88"/>
      <c r="CF151" s="89" t="s">
        <v>170</v>
      </c>
      <c r="CG151" s="90"/>
      <c r="CH151" s="90"/>
      <c r="CI151" s="90"/>
      <c r="CJ151" s="90"/>
      <c r="CK151" s="90"/>
      <c r="CL151" s="90"/>
      <c r="CM151" s="90"/>
      <c r="CN151" s="90"/>
      <c r="CO151" s="90"/>
      <c r="CP151" s="90"/>
      <c r="CQ151" s="90"/>
      <c r="CR151" s="91"/>
      <c r="CS151" s="60" t="s">
        <v>206</v>
      </c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2"/>
      <c r="DF151" s="78">
        <f>5948140+574600-1018336-135896</f>
        <v>5368508</v>
      </c>
      <c r="DG151" s="79"/>
      <c r="DH151" s="79"/>
      <c r="DI151" s="79"/>
      <c r="DJ151" s="79"/>
      <c r="DK151" s="79"/>
      <c r="DL151" s="79"/>
      <c r="DM151" s="79"/>
      <c r="DN151" s="79"/>
      <c r="DO151" s="79"/>
      <c r="DP151" s="79"/>
      <c r="DQ151" s="79"/>
      <c r="DR151" s="80"/>
      <c r="DS151" s="78">
        <v>6164041</v>
      </c>
      <c r="DT151" s="79"/>
      <c r="DU151" s="79"/>
      <c r="DV151" s="79"/>
      <c r="DW151" s="79"/>
      <c r="DX151" s="79"/>
      <c r="DY151" s="79"/>
      <c r="DZ151" s="79"/>
      <c r="EA151" s="79"/>
      <c r="EB151" s="79"/>
      <c r="EC151" s="79"/>
      <c r="ED151" s="79"/>
      <c r="EE151" s="80"/>
      <c r="EF151" s="78">
        <v>6226738</v>
      </c>
      <c r="EG151" s="79"/>
      <c r="EH151" s="79"/>
      <c r="EI151" s="79"/>
      <c r="EJ151" s="79"/>
      <c r="EK151" s="79"/>
      <c r="EL151" s="79"/>
      <c r="EM151" s="79"/>
      <c r="EN151" s="79"/>
      <c r="EO151" s="79"/>
      <c r="EP151" s="79"/>
      <c r="EQ151" s="79"/>
      <c r="ER151" s="80"/>
      <c r="ES151" s="81"/>
      <c r="ET151" s="82"/>
      <c r="EU151" s="82"/>
      <c r="EV151" s="82"/>
      <c r="EW151" s="82"/>
      <c r="EX151" s="82"/>
      <c r="EY151" s="82"/>
      <c r="EZ151" s="82"/>
      <c r="FA151" s="82"/>
      <c r="FB151" s="82"/>
      <c r="FC151" s="82"/>
      <c r="FD151" s="82"/>
      <c r="FE151" s="83"/>
    </row>
    <row r="152" spans="1:161" ht="11.25" customHeight="1">
      <c r="A152" s="86" t="s">
        <v>210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7" t="s">
        <v>169</v>
      </c>
      <c r="BY152" s="88"/>
      <c r="BZ152" s="88"/>
      <c r="CA152" s="88"/>
      <c r="CB152" s="88"/>
      <c r="CC152" s="88"/>
      <c r="CD152" s="88"/>
      <c r="CE152" s="88"/>
      <c r="CF152" s="89" t="s">
        <v>170</v>
      </c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1"/>
      <c r="CS152" s="60" t="s">
        <v>244</v>
      </c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2"/>
      <c r="DF152" s="78">
        <v>2163200</v>
      </c>
      <c r="DG152" s="79"/>
      <c r="DH152" s="79"/>
      <c r="DI152" s="79"/>
      <c r="DJ152" s="79"/>
      <c r="DK152" s="79"/>
      <c r="DL152" s="79"/>
      <c r="DM152" s="79"/>
      <c r="DN152" s="79"/>
      <c r="DO152" s="79"/>
      <c r="DP152" s="79"/>
      <c r="DQ152" s="79"/>
      <c r="DR152" s="80"/>
      <c r="DS152" s="78"/>
      <c r="DT152" s="79"/>
      <c r="DU152" s="79"/>
      <c r="DV152" s="79"/>
      <c r="DW152" s="79"/>
      <c r="DX152" s="79"/>
      <c r="DY152" s="79"/>
      <c r="DZ152" s="79"/>
      <c r="EA152" s="79"/>
      <c r="EB152" s="79"/>
      <c r="EC152" s="79"/>
      <c r="ED152" s="79"/>
      <c r="EE152" s="80"/>
      <c r="EF152" s="78"/>
      <c r="EG152" s="79"/>
      <c r="EH152" s="79"/>
      <c r="EI152" s="79"/>
      <c r="EJ152" s="79"/>
      <c r="EK152" s="79"/>
      <c r="EL152" s="79"/>
      <c r="EM152" s="79"/>
      <c r="EN152" s="79"/>
      <c r="EO152" s="79"/>
      <c r="EP152" s="79"/>
      <c r="EQ152" s="79"/>
      <c r="ER152" s="80"/>
      <c r="ES152" s="81"/>
      <c r="ET152" s="82"/>
      <c r="EU152" s="82"/>
      <c r="EV152" s="82"/>
      <c r="EW152" s="82"/>
      <c r="EX152" s="82"/>
      <c r="EY152" s="82"/>
      <c r="EZ152" s="82"/>
      <c r="FA152" s="82"/>
      <c r="FB152" s="82"/>
      <c r="FC152" s="82"/>
      <c r="FD152" s="82"/>
      <c r="FE152" s="83"/>
    </row>
    <row r="153" spans="1:173" ht="11.25" customHeight="1">
      <c r="A153" s="92" t="s">
        <v>210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93"/>
      <c r="BX153" s="60" t="s">
        <v>169</v>
      </c>
      <c r="BY153" s="61"/>
      <c r="BZ153" s="61"/>
      <c r="CA153" s="61"/>
      <c r="CB153" s="61"/>
      <c r="CC153" s="61"/>
      <c r="CD153" s="61"/>
      <c r="CE153" s="62"/>
      <c r="CF153" s="60" t="s">
        <v>170</v>
      </c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2"/>
      <c r="CS153" s="60" t="s">
        <v>207</v>
      </c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2"/>
      <c r="DF153" s="50">
        <f>524455.97-87263.44</f>
        <v>437192.52999999997</v>
      </c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2"/>
      <c r="DS153" s="50">
        <f>524455.97</f>
        <v>524455.97</v>
      </c>
      <c r="DT153" s="51"/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2"/>
      <c r="EF153" s="50">
        <f>524455.97-86200</f>
        <v>438255.97</v>
      </c>
      <c r="EG153" s="51"/>
      <c r="EH153" s="51"/>
      <c r="EI153" s="51"/>
      <c r="EJ153" s="51"/>
      <c r="EK153" s="51"/>
      <c r="EL153" s="51"/>
      <c r="EM153" s="51"/>
      <c r="EN153" s="51"/>
      <c r="EO153" s="51"/>
      <c r="EP153" s="51"/>
      <c r="EQ153" s="51"/>
      <c r="ER153" s="52"/>
      <c r="ES153" s="53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5"/>
      <c r="FN153" s="6"/>
      <c r="FQ153" s="6"/>
    </row>
    <row r="154" spans="1:173" ht="11.25" customHeight="1">
      <c r="A154" s="92" t="s">
        <v>210</v>
      </c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93"/>
      <c r="BX154" s="60" t="s">
        <v>169</v>
      </c>
      <c r="BY154" s="61"/>
      <c r="BZ154" s="61"/>
      <c r="CA154" s="61"/>
      <c r="CB154" s="61"/>
      <c r="CC154" s="61"/>
      <c r="CD154" s="61"/>
      <c r="CE154" s="62"/>
      <c r="CF154" s="60" t="s">
        <v>170</v>
      </c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2"/>
      <c r="CS154" s="60" t="s">
        <v>241</v>
      </c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2"/>
      <c r="DF154" s="50">
        <f>668565-57280</f>
        <v>611285</v>
      </c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2"/>
      <c r="DS154" s="50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2"/>
      <c r="EF154" s="50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2"/>
      <c r="ES154" s="53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5"/>
      <c r="FN154" s="6"/>
      <c r="FQ154" s="6"/>
    </row>
    <row r="155" spans="1:167" ht="11.25" customHeight="1">
      <c r="A155" s="86" t="s">
        <v>210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7" t="s">
        <v>169</v>
      </c>
      <c r="BY155" s="88"/>
      <c r="BZ155" s="88"/>
      <c r="CA155" s="88"/>
      <c r="CB155" s="88"/>
      <c r="CC155" s="88"/>
      <c r="CD155" s="88"/>
      <c r="CE155" s="88"/>
      <c r="CF155" s="89" t="s">
        <v>170</v>
      </c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1"/>
      <c r="CS155" s="60" t="s">
        <v>214</v>
      </c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2"/>
      <c r="DF155" s="78">
        <f>15000+28000</f>
        <v>43000</v>
      </c>
      <c r="DG155" s="79"/>
      <c r="DH155" s="79"/>
      <c r="DI155" s="79"/>
      <c r="DJ155" s="79"/>
      <c r="DK155" s="79"/>
      <c r="DL155" s="79"/>
      <c r="DM155" s="79"/>
      <c r="DN155" s="79"/>
      <c r="DO155" s="79"/>
      <c r="DP155" s="79"/>
      <c r="DQ155" s="79"/>
      <c r="DR155" s="80"/>
      <c r="DS155" s="78"/>
      <c r="DT155" s="79"/>
      <c r="DU155" s="79"/>
      <c r="DV155" s="79"/>
      <c r="DW155" s="79"/>
      <c r="DX155" s="79"/>
      <c r="DY155" s="79"/>
      <c r="DZ155" s="79"/>
      <c r="EA155" s="79"/>
      <c r="EB155" s="79"/>
      <c r="EC155" s="79"/>
      <c r="ED155" s="79"/>
      <c r="EE155" s="80"/>
      <c r="EF155" s="78"/>
      <c r="EG155" s="79"/>
      <c r="EH155" s="79"/>
      <c r="EI155" s="79"/>
      <c r="EJ155" s="79"/>
      <c r="EK155" s="79"/>
      <c r="EL155" s="79"/>
      <c r="EM155" s="79"/>
      <c r="EN155" s="79"/>
      <c r="EO155" s="79"/>
      <c r="EP155" s="79"/>
      <c r="EQ155" s="79"/>
      <c r="ER155" s="80"/>
      <c r="ES155" s="81"/>
      <c r="ET155" s="82"/>
      <c r="EU155" s="82"/>
      <c r="EV155" s="82"/>
      <c r="EW155" s="82"/>
      <c r="EX155" s="82"/>
      <c r="EY155" s="82"/>
      <c r="EZ155" s="82"/>
      <c r="FA155" s="82"/>
      <c r="FB155" s="82"/>
      <c r="FC155" s="82"/>
      <c r="FD155" s="82"/>
      <c r="FE155" s="83"/>
      <c r="FK155" s="6"/>
    </row>
    <row r="156" spans="1:161" ht="11.25" customHeight="1">
      <c r="A156" s="86" t="s">
        <v>210</v>
      </c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7" t="s">
        <v>169</v>
      </c>
      <c r="BY156" s="88"/>
      <c r="BZ156" s="88"/>
      <c r="CA156" s="88"/>
      <c r="CB156" s="88"/>
      <c r="CC156" s="88"/>
      <c r="CD156" s="88"/>
      <c r="CE156" s="88"/>
      <c r="CF156" s="89" t="s">
        <v>170</v>
      </c>
      <c r="CG156" s="90"/>
      <c r="CH156" s="90"/>
      <c r="CI156" s="90"/>
      <c r="CJ156" s="90"/>
      <c r="CK156" s="90"/>
      <c r="CL156" s="90"/>
      <c r="CM156" s="90"/>
      <c r="CN156" s="90"/>
      <c r="CO156" s="90"/>
      <c r="CP156" s="90"/>
      <c r="CQ156" s="90"/>
      <c r="CR156" s="91"/>
      <c r="CS156" s="60" t="s">
        <v>215</v>
      </c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2"/>
      <c r="DF156" s="78">
        <f>79500+1300</f>
        <v>80800</v>
      </c>
      <c r="DG156" s="79"/>
      <c r="DH156" s="79"/>
      <c r="DI156" s="79"/>
      <c r="DJ156" s="79"/>
      <c r="DK156" s="79"/>
      <c r="DL156" s="79"/>
      <c r="DM156" s="79"/>
      <c r="DN156" s="79"/>
      <c r="DO156" s="79"/>
      <c r="DP156" s="79"/>
      <c r="DQ156" s="79"/>
      <c r="DR156" s="80"/>
      <c r="DS156" s="78">
        <v>79500</v>
      </c>
      <c r="DT156" s="79"/>
      <c r="DU156" s="79"/>
      <c r="DV156" s="79"/>
      <c r="DW156" s="79"/>
      <c r="DX156" s="79"/>
      <c r="DY156" s="79"/>
      <c r="DZ156" s="79"/>
      <c r="EA156" s="79"/>
      <c r="EB156" s="79"/>
      <c r="EC156" s="79"/>
      <c r="ED156" s="79"/>
      <c r="EE156" s="80"/>
      <c r="EF156" s="78">
        <v>79500</v>
      </c>
      <c r="EG156" s="79"/>
      <c r="EH156" s="79"/>
      <c r="EI156" s="79"/>
      <c r="EJ156" s="79"/>
      <c r="EK156" s="79"/>
      <c r="EL156" s="79"/>
      <c r="EM156" s="79"/>
      <c r="EN156" s="79"/>
      <c r="EO156" s="79"/>
      <c r="EP156" s="79"/>
      <c r="EQ156" s="79"/>
      <c r="ER156" s="80"/>
      <c r="ES156" s="81"/>
      <c r="ET156" s="82"/>
      <c r="EU156" s="82"/>
      <c r="EV156" s="82"/>
      <c r="EW156" s="82"/>
      <c r="EX156" s="82"/>
      <c r="EY156" s="82"/>
      <c r="EZ156" s="82"/>
      <c r="FA156" s="82"/>
      <c r="FB156" s="82"/>
      <c r="FC156" s="82"/>
      <c r="FD156" s="82"/>
      <c r="FE156" s="83"/>
    </row>
    <row r="157" spans="1:161" ht="11.25" customHeight="1">
      <c r="A157" s="86" t="s">
        <v>210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7" t="s">
        <v>169</v>
      </c>
      <c r="BY157" s="88"/>
      <c r="BZ157" s="88"/>
      <c r="CA157" s="88"/>
      <c r="CB157" s="88"/>
      <c r="CC157" s="88"/>
      <c r="CD157" s="88"/>
      <c r="CE157" s="88"/>
      <c r="CF157" s="89" t="s">
        <v>170</v>
      </c>
      <c r="CG157" s="90"/>
      <c r="CH157" s="90"/>
      <c r="CI157" s="90"/>
      <c r="CJ157" s="90"/>
      <c r="CK157" s="90"/>
      <c r="CL157" s="90"/>
      <c r="CM157" s="90"/>
      <c r="CN157" s="90"/>
      <c r="CO157" s="90"/>
      <c r="CP157" s="90"/>
      <c r="CQ157" s="90"/>
      <c r="CR157" s="91"/>
      <c r="CS157" s="60" t="s">
        <v>219</v>
      </c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2"/>
      <c r="DF157" s="78">
        <f>568692+91618.48+376100+118305.28</f>
        <v>1154715.76</v>
      </c>
      <c r="DG157" s="79"/>
      <c r="DH157" s="79"/>
      <c r="DI157" s="79"/>
      <c r="DJ157" s="79"/>
      <c r="DK157" s="79"/>
      <c r="DL157" s="79"/>
      <c r="DM157" s="79"/>
      <c r="DN157" s="79"/>
      <c r="DO157" s="79"/>
      <c r="DP157" s="79"/>
      <c r="DQ157" s="79"/>
      <c r="DR157" s="80"/>
      <c r="DS157" s="78"/>
      <c r="DT157" s="79"/>
      <c r="DU157" s="79"/>
      <c r="DV157" s="79"/>
      <c r="DW157" s="79"/>
      <c r="DX157" s="79"/>
      <c r="DY157" s="79"/>
      <c r="DZ157" s="79"/>
      <c r="EA157" s="79"/>
      <c r="EB157" s="79"/>
      <c r="EC157" s="79"/>
      <c r="ED157" s="79"/>
      <c r="EE157" s="80"/>
      <c r="EF157" s="78"/>
      <c r="EG157" s="79"/>
      <c r="EH157" s="79"/>
      <c r="EI157" s="79"/>
      <c r="EJ157" s="79"/>
      <c r="EK157" s="79"/>
      <c r="EL157" s="79"/>
      <c r="EM157" s="79"/>
      <c r="EN157" s="79"/>
      <c r="EO157" s="79"/>
      <c r="EP157" s="79"/>
      <c r="EQ157" s="79"/>
      <c r="ER157" s="80"/>
      <c r="ES157" s="81"/>
      <c r="ET157" s="82"/>
      <c r="EU157" s="82"/>
      <c r="EV157" s="82"/>
      <c r="EW157" s="82"/>
      <c r="EX157" s="82"/>
      <c r="EY157" s="82"/>
      <c r="EZ157" s="82"/>
      <c r="FA157" s="82"/>
      <c r="FB157" s="82"/>
      <c r="FC157" s="82"/>
      <c r="FD157" s="82"/>
      <c r="FE157" s="83"/>
    </row>
    <row r="158" spans="1:167" ht="11.25" customHeight="1">
      <c r="A158" s="86" t="s">
        <v>210</v>
      </c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7" t="s">
        <v>169</v>
      </c>
      <c r="BY158" s="88"/>
      <c r="BZ158" s="88"/>
      <c r="CA158" s="88"/>
      <c r="CB158" s="88"/>
      <c r="CC158" s="88"/>
      <c r="CD158" s="88"/>
      <c r="CE158" s="88"/>
      <c r="CF158" s="89" t="s">
        <v>170</v>
      </c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1"/>
      <c r="CS158" s="60" t="s">
        <v>240</v>
      </c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2"/>
      <c r="DF158" s="78">
        <f>1443300+30000+75600-30000-1429000+45000+237605.72</f>
        <v>372505.72</v>
      </c>
      <c r="DG158" s="79"/>
      <c r="DH158" s="79"/>
      <c r="DI158" s="79"/>
      <c r="DJ158" s="79"/>
      <c r="DK158" s="79"/>
      <c r="DL158" s="79"/>
      <c r="DM158" s="79"/>
      <c r="DN158" s="79"/>
      <c r="DO158" s="79"/>
      <c r="DP158" s="79"/>
      <c r="DQ158" s="79"/>
      <c r="DR158" s="80"/>
      <c r="DS158" s="78">
        <v>1110870</v>
      </c>
      <c r="DT158" s="79"/>
      <c r="DU158" s="79"/>
      <c r="DV158" s="79"/>
      <c r="DW158" s="79"/>
      <c r="DX158" s="79"/>
      <c r="DY158" s="79"/>
      <c r="DZ158" s="79"/>
      <c r="EA158" s="79"/>
      <c r="EB158" s="79"/>
      <c r="EC158" s="79"/>
      <c r="ED158" s="79"/>
      <c r="EE158" s="80"/>
      <c r="EF158" s="78"/>
      <c r="EG158" s="79"/>
      <c r="EH158" s="79"/>
      <c r="EI158" s="79"/>
      <c r="EJ158" s="79"/>
      <c r="EK158" s="79"/>
      <c r="EL158" s="79"/>
      <c r="EM158" s="79"/>
      <c r="EN158" s="79"/>
      <c r="EO158" s="79"/>
      <c r="EP158" s="79"/>
      <c r="EQ158" s="79"/>
      <c r="ER158" s="80"/>
      <c r="ES158" s="81"/>
      <c r="ET158" s="82"/>
      <c r="EU158" s="82"/>
      <c r="EV158" s="82"/>
      <c r="EW158" s="82"/>
      <c r="EX158" s="82"/>
      <c r="EY158" s="82"/>
      <c r="EZ158" s="82"/>
      <c r="FA158" s="82"/>
      <c r="FB158" s="82"/>
      <c r="FC158" s="82"/>
      <c r="FD158" s="82"/>
      <c r="FE158" s="83"/>
      <c r="FK158" s="6"/>
    </row>
    <row r="159" spans="1:167" ht="11.25" customHeight="1">
      <c r="A159" s="86" t="s">
        <v>210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7" t="s">
        <v>169</v>
      </c>
      <c r="BY159" s="88"/>
      <c r="BZ159" s="88"/>
      <c r="CA159" s="88"/>
      <c r="CB159" s="88"/>
      <c r="CC159" s="88"/>
      <c r="CD159" s="88"/>
      <c r="CE159" s="88"/>
      <c r="CF159" s="89" t="s">
        <v>170</v>
      </c>
      <c r="CG159" s="90"/>
      <c r="CH159" s="90"/>
      <c r="CI159" s="90"/>
      <c r="CJ159" s="90"/>
      <c r="CK159" s="90"/>
      <c r="CL159" s="90"/>
      <c r="CM159" s="90"/>
      <c r="CN159" s="90"/>
      <c r="CO159" s="90"/>
      <c r="CP159" s="90"/>
      <c r="CQ159" s="90"/>
      <c r="CR159" s="91"/>
      <c r="CS159" s="60" t="s">
        <v>216</v>
      </c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2"/>
      <c r="DF159" s="78">
        <f>30000+1429000+889224.98</f>
        <v>2348224.98</v>
      </c>
      <c r="DG159" s="79"/>
      <c r="DH159" s="79"/>
      <c r="DI159" s="79"/>
      <c r="DJ159" s="79"/>
      <c r="DK159" s="79"/>
      <c r="DL159" s="79"/>
      <c r="DM159" s="79"/>
      <c r="DN159" s="79"/>
      <c r="DO159" s="79"/>
      <c r="DP159" s="79"/>
      <c r="DQ159" s="79"/>
      <c r="DR159" s="80"/>
      <c r="DS159" s="78"/>
      <c r="DT159" s="79"/>
      <c r="DU159" s="79"/>
      <c r="DV159" s="79"/>
      <c r="DW159" s="79"/>
      <c r="DX159" s="79"/>
      <c r="DY159" s="79"/>
      <c r="DZ159" s="79"/>
      <c r="EA159" s="79"/>
      <c r="EB159" s="79"/>
      <c r="EC159" s="79"/>
      <c r="ED159" s="79"/>
      <c r="EE159" s="80"/>
      <c r="EF159" s="78">
        <v>2056673.89</v>
      </c>
      <c r="EG159" s="79"/>
      <c r="EH159" s="79"/>
      <c r="EI159" s="79"/>
      <c r="EJ159" s="79"/>
      <c r="EK159" s="79"/>
      <c r="EL159" s="79"/>
      <c r="EM159" s="79"/>
      <c r="EN159" s="79"/>
      <c r="EO159" s="79"/>
      <c r="EP159" s="79"/>
      <c r="EQ159" s="79"/>
      <c r="ER159" s="80"/>
      <c r="ES159" s="81"/>
      <c r="ET159" s="82"/>
      <c r="EU159" s="82"/>
      <c r="EV159" s="82"/>
      <c r="EW159" s="82"/>
      <c r="EX159" s="82"/>
      <c r="EY159" s="82"/>
      <c r="EZ159" s="82"/>
      <c r="FA159" s="82"/>
      <c r="FB159" s="82"/>
      <c r="FC159" s="82"/>
      <c r="FD159" s="82"/>
      <c r="FE159" s="83"/>
      <c r="FI159" s="7"/>
      <c r="FK159" s="6"/>
    </row>
    <row r="160" spans="1:161" ht="11.25" customHeight="1">
      <c r="A160" s="86" t="s">
        <v>210</v>
      </c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7" t="s">
        <v>169</v>
      </c>
      <c r="BY160" s="88"/>
      <c r="BZ160" s="88"/>
      <c r="CA160" s="88"/>
      <c r="CB160" s="88"/>
      <c r="CC160" s="88"/>
      <c r="CD160" s="88"/>
      <c r="CE160" s="88"/>
      <c r="CF160" s="89" t="s">
        <v>170</v>
      </c>
      <c r="CG160" s="90"/>
      <c r="CH160" s="90"/>
      <c r="CI160" s="90"/>
      <c r="CJ160" s="90"/>
      <c r="CK160" s="90"/>
      <c r="CL160" s="90"/>
      <c r="CM160" s="90"/>
      <c r="CN160" s="90"/>
      <c r="CO160" s="90"/>
      <c r="CP160" s="90"/>
      <c r="CQ160" s="90"/>
      <c r="CR160" s="91"/>
      <c r="CS160" s="60" t="s">
        <v>217</v>
      </c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2"/>
      <c r="DF160" s="78">
        <f>67650+180828.34-0.6</f>
        <v>248477.74</v>
      </c>
      <c r="DG160" s="79"/>
      <c r="DH160" s="79"/>
      <c r="DI160" s="79"/>
      <c r="DJ160" s="79"/>
      <c r="DK160" s="79"/>
      <c r="DL160" s="79"/>
      <c r="DM160" s="79"/>
      <c r="DN160" s="79"/>
      <c r="DO160" s="79"/>
      <c r="DP160" s="79"/>
      <c r="DQ160" s="79"/>
      <c r="DR160" s="80"/>
      <c r="DS160" s="78">
        <f>67650</f>
        <v>67650</v>
      </c>
      <c r="DT160" s="79"/>
      <c r="DU160" s="79"/>
      <c r="DV160" s="79"/>
      <c r="DW160" s="79"/>
      <c r="DX160" s="79"/>
      <c r="DY160" s="79"/>
      <c r="DZ160" s="79"/>
      <c r="EA160" s="79"/>
      <c r="EB160" s="79"/>
      <c r="EC160" s="79"/>
      <c r="ED160" s="79"/>
      <c r="EE160" s="80"/>
      <c r="EF160" s="78">
        <f>67650+86200</f>
        <v>153850</v>
      </c>
      <c r="EG160" s="79"/>
      <c r="EH160" s="79"/>
      <c r="EI160" s="79"/>
      <c r="EJ160" s="79"/>
      <c r="EK160" s="79"/>
      <c r="EL160" s="79"/>
      <c r="EM160" s="79"/>
      <c r="EN160" s="79"/>
      <c r="EO160" s="79"/>
      <c r="EP160" s="79"/>
      <c r="EQ160" s="79"/>
      <c r="ER160" s="80"/>
      <c r="ES160" s="81"/>
      <c r="ET160" s="82"/>
      <c r="EU160" s="82"/>
      <c r="EV160" s="82"/>
      <c r="EW160" s="82"/>
      <c r="EX160" s="82"/>
      <c r="EY160" s="82"/>
      <c r="EZ160" s="82"/>
      <c r="FA160" s="82"/>
      <c r="FB160" s="82"/>
      <c r="FC160" s="82"/>
      <c r="FD160" s="82"/>
      <c r="FE160" s="83"/>
    </row>
    <row r="161" spans="1:161" ht="11.25" customHeight="1">
      <c r="A161" s="86" t="s">
        <v>210</v>
      </c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7" t="s">
        <v>169</v>
      </c>
      <c r="BY161" s="88"/>
      <c r="BZ161" s="88"/>
      <c r="CA161" s="88"/>
      <c r="CB161" s="88"/>
      <c r="CC161" s="88"/>
      <c r="CD161" s="88"/>
      <c r="CE161" s="88"/>
      <c r="CF161" s="89" t="s">
        <v>170</v>
      </c>
      <c r="CG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1"/>
      <c r="CS161" s="60" t="s">
        <v>222</v>
      </c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2"/>
      <c r="DF161" s="78">
        <f>15337.39+990.02-757.33</f>
        <v>15570.08</v>
      </c>
      <c r="DG161" s="79"/>
      <c r="DH161" s="79"/>
      <c r="DI161" s="79"/>
      <c r="DJ161" s="79"/>
      <c r="DK161" s="79"/>
      <c r="DL161" s="79"/>
      <c r="DM161" s="79"/>
      <c r="DN161" s="79"/>
      <c r="DO161" s="79"/>
      <c r="DP161" s="79"/>
      <c r="DQ161" s="79"/>
      <c r="DR161" s="80"/>
      <c r="DS161" s="78">
        <v>15337.39</v>
      </c>
      <c r="DT161" s="79"/>
      <c r="DU161" s="79"/>
      <c r="DV161" s="79"/>
      <c r="DW161" s="79"/>
      <c r="DX161" s="79"/>
      <c r="DY161" s="79"/>
      <c r="DZ161" s="79"/>
      <c r="EA161" s="79"/>
      <c r="EB161" s="79"/>
      <c r="EC161" s="79"/>
      <c r="ED161" s="79"/>
      <c r="EE161" s="80"/>
      <c r="EF161" s="78">
        <v>15337.39</v>
      </c>
      <c r="EG161" s="79"/>
      <c r="EH161" s="79"/>
      <c r="EI161" s="79"/>
      <c r="EJ161" s="79"/>
      <c r="EK161" s="79"/>
      <c r="EL161" s="79"/>
      <c r="EM161" s="79"/>
      <c r="EN161" s="79"/>
      <c r="EO161" s="79"/>
      <c r="EP161" s="79"/>
      <c r="EQ161" s="79"/>
      <c r="ER161" s="80"/>
      <c r="ES161" s="81"/>
      <c r="ET161" s="82"/>
      <c r="EU161" s="82"/>
      <c r="EV161" s="82"/>
      <c r="EW161" s="82"/>
      <c r="EX161" s="82"/>
      <c r="EY161" s="82"/>
      <c r="EZ161" s="82"/>
      <c r="FA161" s="82"/>
      <c r="FB161" s="82"/>
      <c r="FC161" s="82"/>
      <c r="FD161" s="82"/>
      <c r="FE161" s="83"/>
    </row>
    <row r="162" spans="1:161" ht="11.25" customHeight="1">
      <c r="A162" s="86" t="s">
        <v>210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7" t="s">
        <v>169</v>
      </c>
      <c r="BY162" s="88"/>
      <c r="BZ162" s="88"/>
      <c r="CA162" s="88"/>
      <c r="CB162" s="88"/>
      <c r="CC162" s="88"/>
      <c r="CD162" s="88"/>
      <c r="CE162" s="88"/>
      <c r="CF162" s="89" t="s">
        <v>170</v>
      </c>
      <c r="CG162" s="90"/>
      <c r="CH162" s="90"/>
      <c r="CI162" s="90"/>
      <c r="CJ162" s="90"/>
      <c r="CK162" s="90"/>
      <c r="CL162" s="90"/>
      <c r="CM162" s="90"/>
      <c r="CN162" s="90"/>
      <c r="CO162" s="90"/>
      <c r="CP162" s="90"/>
      <c r="CQ162" s="90"/>
      <c r="CR162" s="91"/>
      <c r="CS162" s="60" t="s">
        <v>224</v>
      </c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2"/>
      <c r="DF162" s="78">
        <f>49080+4675.32</f>
        <v>53755.32</v>
      </c>
      <c r="DG162" s="79"/>
      <c r="DH162" s="79"/>
      <c r="DI162" s="79"/>
      <c r="DJ162" s="79"/>
      <c r="DK162" s="79"/>
      <c r="DL162" s="79"/>
      <c r="DM162" s="79"/>
      <c r="DN162" s="79"/>
      <c r="DO162" s="79"/>
      <c r="DP162" s="79"/>
      <c r="DQ162" s="79"/>
      <c r="DR162" s="80"/>
      <c r="DS162" s="78">
        <v>49080</v>
      </c>
      <c r="DT162" s="79"/>
      <c r="DU162" s="79"/>
      <c r="DV162" s="79"/>
      <c r="DW162" s="79"/>
      <c r="DX162" s="79"/>
      <c r="DY162" s="79"/>
      <c r="DZ162" s="79"/>
      <c r="EA162" s="79"/>
      <c r="EB162" s="79"/>
      <c r="EC162" s="79"/>
      <c r="ED162" s="79"/>
      <c r="EE162" s="80"/>
      <c r="EF162" s="78">
        <v>49080</v>
      </c>
      <c r="EG162" s="79"/>
      <c r="EH162" s="79"/>
      <c r="EI162" s="79"/>
      <c r="EJ162" s="79"/>
      <c r="EK162" s="79"/>
      <c r="EL162" s="79"/>
      <c r="EM162" s="79"/>
      <c r="EN162" s="79"/>
      <c r="EO162" s="79"/>
      <c r="EP162" s="79"/>
      <c r="EQ162" s="79"/>
      <c r="ER162" s="80"/>
      <c r="ES162" s="81"/>
      <c r="ET162" s="82"/>
      <c r="EU162" s="82"/>
      <c r="EV162" s="82"/>
      <c r="EW162" s="82"/>
      <c r="EX162" s="82"/>
      <c r="EY162" s="82"/>
      <c r="EZ162" s="82"/>
      <c r="FA162" s="82"/>
      <c r="FB162" s="82"/>
      <c r="FC162" s="82"/>
      <c r="FD162" s="82"/>
      <c r="FE162" s="83"/>
    </row>
    <row r="163" spans="1:161" ht="11.25" customHeight="1">
      <c r="A163" s="86" t="s">
        <v>210</v>
      </c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7" t="s">
        <v>169</v>
      </c>
      <c r="BY163" s="88"/>
      <c r="BZ163" s="88"/>
      <c r="CA163" s="88"/>
      <c r="CB163" s="88"/>
      <c r="CC163" s="88"/>
      <c r="CD163" s="88"/>
      <c r="CE163" s="88"/>
      <c r="CF163" s="89" t="s">
        <v>170</v>
      </c>
      <c r="CG163" s="90"/>
      <c r="CH163" s="90"/>
      <c r="CI163" s="90"/>
      <c r="CJ163" s="90"/>
      <c r="CK163" s="90"/>
      <c r="CL163" s="90"/>
      <c r="CM163" s="90"/>
      <c r="CN163" s="90"/>
      <c r="CO163" s="90"/>
      <c r="CP163" s="90"/>
      <c r="CQ163" s="90"/>
      <c r="CR163" s="91"/>
      <c r="CS163" s="60" t="s">
        <v>223</v>
      </c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2"/>
      <c r="DF163" s="78">
        <f>979543.8+220394.01</f>
        <v>1199937.81</v>
      </c>
      <c r="DG163" s="79"/>
      <c r="DH163" s="79"/>
      <c r="DI163" s="79"/>
      <c r="DJ163" s="79"/>
      <c r="DK163" s="79"/>
      <c r="DL163" s="79"/>
      <c r="DM163" s="79"/>
      <c r="DN163" s="79"/>
      <c r="DO163" s="79"/>
      <c r="DP163" s="79"/>
      <c r="DQ163" s="79"/>
      <c r="DR163" s="80"/>
      <c r="DS163" s="78">
        <v>979543.8</v>
      </c>
      <c r="DT163" s="79"/>
      <c r="DU163" s="79"/>
      <c r="DV163" s="79"/>
      <c r="DW163" s="79"/>
      <c r="DX163" s="79"/>
      <c r="DY163" s="79"/>
      <c r="DZ163" s="79"/>
      <c r="EA163" s="79"/>
      <c r="EB163" s="79"/>
      <c r="EC163" s="79"/>
      <c r="ED163" s="79"/>
      <c r="EE163" s="80"/>
      <c r="EF163" s="78">
        <v>979543.8</v>
      </c>
      <c r="EG163" s="79"/>
      <c r="EH163" s="79"/>
      <c r="EI163" s="79"/>
      <c r="EJ163" s="79"/>
      <c r="EK163" s="79"/>
      <c r="EL163" s="79"/>
      <c r="EM163" s="79"/>
      <c r="EN163" s="79"/>
      <c r="EO163" s="79"/>
      <c r="EP163" s="79"/>
      <c r="EQ163" s="79"/>
      <c r="ER163" s="80"/>
      <c r="ES163" s="81"/>
      <c r="ET163" s="82"/>
      <c r="EU163" s="82"/>
      <c r="EV163" s="82"/>
      <c r="EW163" s="82"/>
      <c r="EX163" s="82"/>
      <c r="EY163" s="82"/>
      <c r="EZ163" s="82"/>
      <c r="FA163" s="82"/>
      <c r="FB163" s="82"/>
      <c r="FC163" s="82"/>
      <c r="FD163" s="82"/>
      <c r="FE163" s="83"/>
    </row>
    <row r="164" spans="1:161" ht="11.25" customHeight="1">
      <c r="A164" s="86" t="s">
        <v>210</v>
      </c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7" t="s">
        <v>169</v>
      </c>
      <c r="BY164" s="88"/>
      <c r="BZ164" s="88"/>
      <c r="CA164" s="88"/>
      <c r="CB164" s="88"/>
      <c r="CC164" s="88"/>
      <c r="CD164" s="88"/>
      <c r="CE164" s="88"/>
      <c r="CF164" s="89" t="s">
        <v>170</v>
      </c>
      <c r="CG164" s="90"/>
      <c r="CH164" s="90"/>
      <c r="CI164" s="90"/>
      <c r="CJ164" s="90"/>
      <c r="CK164" s="90"/>
      <c r="CL164" s="90"/>
      <c r="CM164" s="90"/>
      <c r="CN164" s="90"/>
      <c r="CO164" s="90"/>
      <c r="CP164" s="90"/>
      <c r="CQ164" s="90"/>
      <c r="CR164" s="91"/>
      <c r="CS164" s="60" t="s">
        <v>225</v>
      </c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2"/>
      <c r="DF164" s="78">
        <f>717450+24149.89+2335647.6</f>
        <v>3077247.49</v>
      </c>
      <c r="DG164" s="79"/>
      <c r="DH164" s="79"/>
      <c r="DI164" s="79"/>
      <c r="DJ164" s="79"/>
      <c r="DK164" s="79"/>
      <c r="DL164" s="79"/>
      <c r="DM164" s="79"/>
      <c r="DN164" s="79"/>
      <c r="DO164" s="79"/>
      <c r="DP164" s="79"/>
      <c r="DQ164" s="79"/>
      <c r="DR164" s="80"/>
      <c r="DS164" s="78"/>
      <c r="DT164" s="79"/>
      <c r="DU164" s="79"/>
      <c r="DV164" s="79"/>
      <c r="DW164" s="79"/>
      <c r="DX164" s="79"/>
      <c r="DY164" s="79"/>
      <c r="DZ164" s="79"/>
      <c r="EA164" s="79"/>
      <c r="EB164" s="79"/>
      <c r="EC164" s="79"/>
      <c r="ED164" s="79"/>
      <c r="EE164" s="80"/>
      <c r="EF164" s="78"/>
      <c r="EG164" s="79"/>
      <c r="EH164" s="79"/>
      <c r="EI164" s="79"/>
      <c r="EJ164" s="79"/>
      <c r="EK164" s="79"/>
      <c r="EL164" s="79"/>
      <c r="EM164" s="79"/>
      <c r="EN164" s="79"/>
      <c r="EO164" s="79"/>
      <c r="EP164" s="79"/>
      <c r="EQ164" s="79"/>
      <c r="ER164" s="80"/>
      <c r="ES164" s="81"/>
      <c r="ET164" s="82"/>
      <c r="EU164" s="82"/>
      <c r="EV164" s="82"/>
      <c r="EW164" s="82"/>
      <c r="EX164" s="82"/>
      <c r="EY164" s="82"/>
      <c r="EZ164" s="82"/>
      <c r="FA164" s="82"/>
      <c r="FB164" s="82"/>
      <c r="FC164" s="82"/>
      <c r="FD164" s="82"/>
      <c r="FE164" s="83"/>
    </row>
    <row r="165" spans="1:161" ht="11.25" customHeight="1">
      <c r="A165" s="86" t="s">
        <v>210</v>
      </c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7" t="s">
        <v>169</v>
      </c>
      <c r="BY165" s="88"/>
      <c r="BZ165" s="88"/>
      <c r="CA165" s="88"/>
      <c r="CB165" s="88"/>
      <c r="CC165" s="88"/>
      <c r="CD165" s="88"/>
      <c r="CE165" s="88"/>
      <c r="CF165" s="89" t="s">
        <v>170</v>
      </c>
      <c r="CG165" s="90"/>
      <c r="CH165" s="90"/>
      <c r="CI165" s="90"/>
      <c r="CJ165" s="90"/>
      <c r="CK165" s="90"/>
      <c r="CL165" s="90"/>
      <c r="CM165" s="90"/>
      <c r="CN165" s="90"/>
      <c r="CO165" s="90"/>
      <c r="CP165" s="90"/>
      <c r="CQ165" s="90"/>
      <c r="CR165" s="91"/>
      <c r="CS165" s="60" t="s">
        <v>233</v>
      </c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2"/>
      <c r="DF165" s="78">
        <f>135750+29520+17219</f>
        <v>182489</v>
      </c>
      <c r="DG165" s="79"/>
      <c r="DH165" s="79"/>
      <c r="DI165" s="79"/>
      <c r="DJ165" s="79"/>
      <c r="DK165" s="79"/>
      <c r="DL165" s="79"/>
      <c r="DM165" s="79"/>
      <c r="DN165" s="79"/>
      <c r="DO165" s="79"/>
      <c r="DP165" s="79"/>
      <c r="DQ165" s="79"/>
      <c r="DR165" s="80"/>
      <c r="DS165" s="78"/>
      <c r="DT165" s="79"/>
      <c r="DU165" s="79"/>
      <c r="DV165" s="79"/>
      <c r="DW165" s="79"/>
      <c r="DX165" s="79"/>
      <c r="DY165" s="79"/>
      <c r="DZ165" s="79"/>
      <c r="EA165" s="79"/>
      <c r="EB165" s="79"/>
      <c r="EC165" s="79"/>
      <c r="ED165" s="79"/>
      <c r="EE165" s="80"/>
      <c r="EF165" s="78"/>
      <c r="EG165" s="79"/>
      <c r="EH165" s="79"/>
      <c r="EI165" s="79"/>
      <c r="EJ165" s="79"/>
      <c r="EK165" s="79"/>
      <c r="EL165" s="79"/>
      <c r="EM165" s="79"/>
      <c r="EN165" s="79"/>
      <c r="EO165" s="79"/>
      <c r="EP165" s="79"/>
      <c r="EQ165" s="79"/>
      <c r="ER165" s="80"/>
      <c r="ES165" s="81"/>
      <c r="ET165" s="82"/>
      <c r="EU165" s="82"/>
      <c r="EV165" s="82"/>
      <c r="EW165" s="82"/>
      <c r="EX165" s="82"/>
      <c r="EY165" s="82"/>
      <c r="EZ165" s="82"/>
      <c r="FA165" s="82"/>
      <c r="FB165" s="82"/>
      <c r="FC165" s="82"/>
      <c r="FD165" s="82"/>
      <c r="FE165" s="83"/>
    </row>
    <row r="166" spans="1:161" ht="11.25" customHeight="1">
      <c r="A166" s="86" t="s">
        <v>210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7" t="s">
        <v>169</v>
      </c>
      <c r="BY166" s="88"/>
      <c r="BZ166" s="88"/>
      <c r="CA166" s="88"/>
      <c r="CB166" s="88"/>
      <c r="CC166" s="88"/>
      <c r="CD166" s="88"/>
      <c r="CE166" s="88"/>
      <c r="CF166" s="89" t="s">
        <v>170</v>
      </c>
      <c r="CG166" s="90"/>
      <c r="CH166" s="90"/>
      <c r="CI166" s="90"/>
      <c r="CJ166" s="90"/>
      <c r="CK166" s="90"/>
      <c r="CL166" s="90"/>
      <c r="CM166" s="90"/>
      <c r="CN166" s="90"/>
      <c r="CO166" s="90"/>
      <c r="CP166" s="90"/>
      <c r="CQ166" s="90"/>
      <c r="CR166" s="91"/>
      <c r="CS166" s="60" t="s">
        <v>242</v>
      </c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2"/>
      <c r="DF166" s="78">
        <v>40275</v>
      </c>
      <c r="DG166" s="79"/>
      <c r="DH166" s="79"/>
      <c r="DI166" s="79"/>
      <c r="DJ166" s="79"/>
      <c r="DK166" s="79"/>
      <c r="DL166" s="79"/>
      <c r="DM166" s="79"/>
      <c r="DN166" s="79"/>
      <c r="DO166" s="79"/>
      <c r="DP166" s="79"/>
      <c r="DQ166" s="79"/>
      <c r="DR166" s="80"/>
      <c r="DS166" s="78"/>
      <c r="DT166" s="79"/>
      <c r="DU166" s="79"/>
      <c r="DV166" s="79"/>
      <c r="DW166" s="79"/>
      <c r="DX166" s="79"/>
      <c r="DY166" s="79"/>
      <c r="DZ166" s="79"/>
      <c r="EA166" s="79"/>
      <c r="EB166" s="79"/>
      <c r="EC166" s="79"/>
      <c r="ED166" s="79"/>
      <c r="EE166" s="80"/>
      <c r="EF166" s="78"/>
      <c r="EG166" s="79"/>
      <c r="EH166" s="79"/>
      <c r="EI166" s="79"/>
      <c r="EJ166" s="79"/>
      <c r="EK166" s="79"/>
      <c r="EL166" s="79"/>
      <c r="EM166" s="79"/>
      <c r="EN166" s="79"/>
      <c r="EO166" s="79"/>
      <c r="EP166" s="79"/>
      <c r="EQ166" s="79"/>
      <c r="ER166" s="80"/>
      <c r="ES166" s="81"/>
      <c r="ET166" s="82"/>
      <c r="EU166" s="82"/>
      <c r="EV166" s="82"/>
      <c r="EW166" s="82"/>
      <c r="EX166" s="82"/>
      <c r="EY166" s="82"/>
      <c r="EZ166" s="82"/>
      <c r="FA166" s="82"/>
      <c r="FB166" s="82"/>
      <c r="FC166" s="82"/>
      <c r="FD166" s="82"/>
      <c r="FE166" s="83"/>
    </row>
    <row r="167" spans="1:161" ht="11.25" customHeight="1">
      <c r="A167" s="84" t="s">
        <v>172</v>
      </c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70" t="s">
        <v>173</v>
      </c>
      <c r="BY167" s="61"/>
      <c r="BZ167" s="61"/>
      <c r="CA167" s="61"/>
      <c r="CB167" s="61"/>
      <c r="CC167" s="61"/>
      <c r="CD167" s="61"/>
      <c r="CE167" s="62"/>
      <c r="CF167" s="60" t="s">
        <v>174</v>
      </c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2"/>
      <c r="CS167" s="60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2"/>
      <c r="DF167" s="50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2"/>
      <c r="DS167" s="50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2"/>
      <c r="EF167" s="50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  <c r="EQ167" s="51"/>
      <c r="ER167" s="52"/>
      <c r="ES167" s="53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5"/>
    </row>
    <row r="168" spans="1:161" ht="33.75" customHeight="1">
      <c r="A168" s="76" t="s">
        <v>175</v>
      </c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0" t="s">
        <v>176</v>
      </c>
      <c r="BY168" s="61"/>
      <c r="BZ168" s="61"/>
      <c r="CA168" s="61"/>
      <c r="CB168" s="61"/>
      <c r="CC168" s="61"/>
      <c r="CD168" s="61"/>
      <c r="CE168" s="62"/>
      <c r="CF168" s="60" t="s">
        <v>177</v>
      </c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2"/>
      <c r="CS168" s="60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2"/>
      <c r="DF168" s="50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2"/>
      <c r="DS168" s="50"/>
      <c r="DT168" s="51"/>
      <c r="DU168" s="51"/>
      <c r="DV168" s="51"/>
      <c r="DW168" s="51"/>
      <c r="DX168" s="51"/>
      <c r="DY168" s="51"/>
      <c r="DZ168" s="51"/>
      <c r="EA168" s="51"/>
      <c r="EB168" s="51"/>
      <c r="EC168" s="51"/>
      <c r="ED168" s="51"/>
      <c r="EE168" s="52"/>
      <c r="EF168" s="50"/>
      <c r="EG168" s="51"/>
      <c r="EH168" s="51"/>
      <c r="EI168" s="51"/>
      <c r="EJ168" s="51"/>
      <c r="EK168" s="51"/>
      <c r="EL168" s="51"/>
      <c r="EM168" s="51"/>
      <c r="EN168" s="51"/>
      <c r="EO168" s="51"/>
      <c r="EP168" s="51"/>
      <c r="EQ168" s="51"/>
      <c r="ER168" s="52"/>
      <c r="ES168" s="53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5"/>
    </row>
    <row r="169" spans="1:161" ht="22.5" customHeight="1">
      <c r="A169" s="76" t="s">
        <v>178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0" t="s">
        <v>179</v>
      </c>
      <c r="BY169" s="61"/>
      <c r="BZ169" s="61"/>
      <c r="CA169" s="61"/>
      <c r="CB169" s="61"/>
      <c r="CC169" s="61"/>
      <c r="CD169" s="61"/>
      <c r="CE169" s="62"/>
      <c r="CF169" s="60" t="s">
        <v>180</v>
      </c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2"/>
      <c r="CS169" s="60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2"/>
      <c r="DF169" s="50"/>
      <c r="DG169" s="51"/>
      <c r="DH169" s="51"/>
      <c r="DI169" s="51"/>
      <c r="DJ169" s="51"/>
      <c r="DK169" s="51"/>
      <c r="DL169" s="51"/>
      <c r="DM169" s="51"/>
      <c r="DN169" s="51"/>
      <c r="DO169" s="51"/>
      <c r="DP169" s="51"/>
      <c r="DQ169" s="51"/>
      <c r="DR169" s="52"/>
      <c r="DS169" s="50"/>
      <c r="DT169" s="51"/>
      <c r="DU169" s="51"/>
      <c r="DV169" s="51"/>
      <c r="DW169" s="51"/>
      <c r="DX169" s="51"/>
      <c r="DY169" s="51"/>
      <c r="DZ169" s="51"/>
      <c r="EA169" s="51"/>
      <c r="EB169" s="51"/>
      <c r="EC169" s="51"/>
      <c r="ED169" s="51"/>
      <c r="EE169" s="52"/>
      <c r="EF169" s="50"/>
      <c r="EG169" s="51"/>
      <c r="EH169" s="51"/>
      <c r="EI169" s="51"/>
      <c r="EJ169" s="51"/>
      <c r="EK169" s="51"/>
      <c r="EL169" s="51"/>
      <c r="EM169" s="51"/>
      <c r="EN169" s="51"/>
      <c r="EO169" s="51"/>
      <c r="EP169" s="51"/>
      <c r="EQ169" s="51"/>
      <c r="ER169" s="52"/>
      <c r="ES169" s="53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5"/>
    </row>
    <row r="170" spans="1:161" ht="12.75" customHeight="1">
      <c r="A170" s="71" t="s">
        <v>181</v>
      </c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2" t="s">
        <v>182</v>
      </c>
      <c r="BY170" s="73"/>
      <c r="BZ170" s="73"/>
      <c r="CA170" s="73"/>
      <c r="CB170" s="73"/>
      <c r="CC170" s="73"/>
      <c r="CD170" s="73"/>
      <c r="CE170" s="74"/>
      <c r="CF170" s="75" t="s">
        <v>183</v>
      </c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4"/>
      <c r="CS170" s="60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2"/>
      <c r="DF170" s="50"/>
      <c r="DG170" s="51"/>
      <c r="DH170" s="51"/>
      <c r="DI170" s="51"/>
      <c r="DJ170" s="51"/>
      <c r="DK170" s="51"/>
      <c r="DL170" s="51"/>
      <c r="DM170" s="51"/>
      <c r="DN170" s="51"/>
      <c r="DO170" s="51"/>
      <c r="DP170" s="51"/>
      <c r="DQ170" s="51"/>
      <c r="DR170" s="52"/>
      <c r="DS170" s="50"/>
      <c r="DT170" s="51"/>
      <c r="DU170" s="51"/>
      <c r="DV170" s="51"/>
      <c r="DW170" s="51"/>
      <c r="DX170" s="51"/>
      <c r="DY170" s="51"/>
      <c r="DZ170" s="51"/>
      <c r="EA170" s="51"/>
      <c r="EB170" s="51"/>
      <c r="EC170" s="51"/>
      <c r="ED170" s="51"/>
      <c r="EE170" s="52"/>
      <c r="EF170" s="50"/>
      <c r="EG170" s="51"/>
      <c r="EH170" s="51"/>
      <c r="EI170" s="51"/>
      <c r="EJ170" s="51"/>
      <c r="EK170" s="51"/>
      <c r="EL170" s="51"/>
      <c r="EM170" s="51"/>
      <c r="EN170" s="51"/>
      <c r="EO170" s="51"/>
      <c r="EP170" s="51"/>
      <c r="EQ170" s="51"/>
      <c r="ER170" s="52"/>
      <c r="ES170" s="53" t="s">
        <v>42</v>
      </c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5"/>
    </row>
    <row r="171" spans="1:161" ht="22.5" customHeight="1">
      <c r="A171" s="68" t="s">
        <v>184</v>
      </c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70" t="s">
        <v>185</v>
      </c>
      <c r="BY171" s="61"/>
      <c r="BZ171" s="61"/>
      <c r="CA171" s="61"/>
      <c r="CB171" s="61"/>
      <c r="CC171" s="61"/>
      <c r="CD171" s="61"/>
      <c r="CE171" s="62"/>
      <c r="CF171" s="60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2"/>
      <c r="CS171" s="60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2"/>
      <c r="DF171" s="50"/>
      <c r="DG171" s="51"/>
      <c r="DH171" s="51"/>
      <c r="DI171" s="51"/>
      <c r="DJ171" s="51"/>
      <c r="DK171" s="51"/>
      <c r="DL171" s="51"/>
      <c r="DM171" s="51"/>
      <c r="DN171" s="51"/>
      <c r="DO171" s="51"/>
      <c r="DP171" s="51"/>
      <c r="DQ171" s="51"/>
      <c r="DR171" s="52"/>
      <c r="DS171" s="50"/>
      <c r="DT171" s="51"/>
      <c r="DU171" s="51"/>
      <c r="DV171" s="51"/>
      <c r="DW171" s="51"/>
      <c r="DX171" s="51"/>
      <c r="DY171" s="51"/>
      <c r="DZ171" s="51"/>
      <c r="EA171" s="51"/>
      <c r="EB171" s="51"/>
      <c r="EC171" s="51"/>
      <c r="ED171" s="51"/>
      <c r="EE171" s="52"/>
      <c r="EF171" s="50"/>
      <c r="EG171" s="51"/>
      <c r="EH171" s="51"/>
      <c r="EI171" s="51"/>
      <c r="EJ171" s="51"/>
      <c r="EK171" s="51"/>
      <c r="EL171" s="51"/>
      <c r="EM171" s="51"/>
      <c r="EN171" s="51"/>
      <c r="EO171" s="51"/>
      <c r="EP171" s="51"/>
      <c r="EQ171" s="51"/>
      <c r="ER171" s="52"/>
      <c r="ES171" s="53" t="s">
        <v>42</v>
      </c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5"/>
    </row>
    <row r="172" spans="1:161" ht="12.75" customHeight="1">
      <c r="A172" s="38" t="s">
        <v>186</v>
      </c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56" t="s">
        <v>187</v>
      </c>
      <c r="BY172" s="57"/>
      <c r="BZ172" s="57"/>
      <c r="CA172" s="57"/>
      <c r="CB172" s="57"/>
      <c r="CC172" s="57"/>
      <c r="CD172" s="57"/>
      <c r="CE172" s="58"/>
      <c r="CF172" s="59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8"/>
      <c r="CS172" s="60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2"/>
      <c r="DF172" s="50"/>
      <c r="DG172" s="51"/>
      <c r="DH172" s="51"/>
      <c r="DI172" s="51"/>
      <c r="DJ172" s="51"/>
      <c r="DK172" s="51"/>
      <c r="DL172" s="51"/>
      <c r="DM172" s="51"/>
      <c r="DN172" s="51"/>
      <c r="DO172" s="51"/>
      <c r="DP172" s="51"/>
      <c r="DQ172" s="51"/>
      <c r="DR172" s="52"/>
      <c r="DS172" s="50"/>
      <c r="DT172" s="51"/>
      <c r="DU172" s="51"/>
      <c r="DV172" s="51"/>
      <c r="DW172" s="51"/>
      <c r="DX172" s="51"/>
      <c r="DY172" s="51"/>
      <c r="DZ172" s="51"/>
      <c r="EA172" s="51"/>
      <c r="EB172" s="51"/>
      <c r="EC172" s="51"/>
      <c r="ED172" s="51"/>
      <c r="EE172" s="52"/>
      <c r="EF172" s="50"/>
      <c r="EG172" s="51"/>
      <c r="EH172" s="51"/>
      <c r="EI172" s="51"/>
      <c r="EJ172" s="51"/>
      <c r="EK172" s="51"/>
      <c r="EL172" s="51"/>
      <c r="EM172" s="51"/>
      <c r="EN172" s="51"/>
      <c r="EO172" s="51"/>
      <c r="EP172" s="51"/>
      <c r="EQ172" s="51"/>
      <c r="ER172" s="52"/>
      <c r="ES172" s="53" t="s">
        <v>42</v>
      </c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5"/>
    </row>
    <row r="173" spans="1:161" ht="9" customHeight="1">
      <c r="A173" s="38" t="s">
        <v>189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56" t="s">
        <v>188</v>
      </c>
      <c r="BY173" s="57"/>
      <c r="BZ173" s="57"/>
      <c r="CA173" s="57"/>
      <c r="CB173" s="57"/>
      <c r="CC173" s="57"/>
      <c r="CD173" s="57"/>
      <c r="CE173" s="58"/>
      <c r="CF173" s="59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8"/>
      <c r="CS173" s="60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2"/>
      <c r="DF173" s="50"/>
      <c r="DG173" s="51"/>
      <c r="DH173" s="51"/>
      <c r="DI173" s="51"/>
      <c r="DJ173" s="51"/>
      <c r="DK173" s="51"/>
      <c r="DL173" s="51"/>
      <c r="DM173" s="51"/>
      <c r="DN173" s="51"/>
      <c r="DO173" s="51"/>
      <c r="DP173" s="51"/>
      <c r="DQ173" s="51"/>
      <c r="DR173" s="52"/>
      <c r="DS173" s="50"/>
      <c r="DT173" s="51"/>
      <c r="DU173" s="51"/>
      <c r="DV173" s="51"/>
      <c r="DW173" s="51"/>
      <c r="DX173" s="51"/>
      <c r="DY173" s="51"/>
      <c r="DZ173" s="51"/>
      <c r="EA173" s="51"/>
      <c r="EB173" s="51"/>
      <c r="EC173" s="51"/>
      <c r="ED173" s="51"/>
      <c r="EE173" s="52"/>
      <c r="EF173" s="50"/>
      <c r="EG173" s="51"/>
      <c r="EH173" s="51"/>
      <c r="EI173" s="51"/>
      <c r="EJ173" s="51"/>
      <c r="EK173" s="51"/>
      <c r="EL173" s="51"/>
      <c r="EM173" s="51"/>
      <c r="EN173" s="51"/>
      <c r="EO173" s="51"/>
      <c r="EP173" s="51"/>
      <c r="EQ173" s="51"/>
      <c r="ER173" s="52"/>
      <c r="ES173" s="53" t="s">
        <v>42</v>
      </c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5"/>
    </row>
    <row r="174" spans="1:161" ht="8.25" customHeight="1">
      <c r="A174" s="63" t="s">
        <v>190</v>
      </c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4" t="s">
        <v>191</v>
      </c>
      <c r="BY174" s="65"/>
      <c r="BZ174" s="65"/>
      <c r="CA174" s="65"/>
      <c r="CB174" s="65"/>
      <c r="CC174" s="65"/>
      <c r="CD174" s="65"/>
      <c r="CE174" s="66"/>
      <c r="CF174" s="67" t="s">
        <v>42</v>
      </c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6"/>
      <c r="CS174" s="60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2"/>
      <c r="DF174" s="50"/>
      <c r="DG174" s="51"/>
      <c r="DH174" s="51"/>
      <c r="DI174" s="51"/>
      <c r="DJ174" s="51"/>
      <c r="DK174" s="51"/>
      <c r="DL174" s="51"/>
      <c r="DM174" s="51"/>
      <c r="DN174" s="51"/>
      <c r="DO174" s="51"/>
      <c r="DP174" s="51"/>
      <c r="DQ174" s="51"/>
      <c r="DR174" s="52"/>
      <c r="DS174" s="50"/>
      <c r="DT174" s="51"/>
      <c r="DU174" s="51"/>
      <c r="DV174" s="51"/>
      <c r="DW174" s="51"/>
      <c r="DX174" s="51"/>
      <c r="DY174" s="51"/>
      <c r="DZ174" s="51"/>
      <c r="EA174" s="51"/>
      <c r="EB174" s="51"/>
      <c r="EC174" s="51"/>
      <c r="ED174" s="51"/>
      <c r="EE174" s="52"/>
      <c r="EF174" s="50"/>
      <c r="EG174" s="51"/>
      <c r="EH174" s="51"/>
      <c r="EI174" s="51"/>
      <c r="EJ174" s="51"/>
      <c r="EK174" s="51"/>
      <c r="EL174" s="51"/>
      <c r="EM174" s="51"/>
      <c r="EN174" s="51"/>
      <c r="EO174" s="51"/>
      <c r="EP174" s="51"/>
      <c r="EQ174" s="51"/>
      <c r="ER174" s="52"/>
      <c r="ES174" s="53" t="s">
        <v>42</v>
      </c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5"/>
    </row>
    <row r="175" spans="1:161" ht="19.5" customHeight="1">
      <c r="A175" s="38" t="s">
        <v>192</v>
      </c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56" t="s">
        <v>193</v>
      </c>
      <c r="BY175" s="57"/>
      <c r="BZ175" s="57"/>
      <c r="CA175" s="57"/>
      <c r="CB175" s="57"/>
      <c r="CC175" s="57"/>
      <c r="CD175" s="57"/>
      <c r="CE175" s="58"/>
      <c r="CF175" s="59" t="s">
        <v>194</v>
      </c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8"/>
      <c r="CS175" s="60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2"/>
      <c r="DF175" s="50"/>
      <c r="DG175" s="51"/>
      <c r="DH175" s="51"/>
      <c r="DI175" s="51"/>
      <c r="DJ175" s="51"/>
      <c r="DK175" s="51"/>
      <c r="DL175" s="51"/>
      <c r="DM175" s="51"/>
      <c r="DN175" s="51"/>
      <c r="DO175" s="51"/>
      <c r="DP175" s="51"/>
      <c r="DQ175" s="51"/>
      <c r="DR175" s="52"/>
      <c r="DS175" s="50"/>
      <c r="DT175" s="51"/>
      <c r="DU175" s="51"/>
      <c r="DV175" s="51"/>
      <c r="DW175" s="51"/>
      <c r="DX175" s="51"/>
      <c r="DY175" s="51"/>
      <c r="DZ175" s="51"/>
      <c r="EA175" s="51"/>
      <c r="EB175" s="51"/>
      <c r="EC175" s="51"/>
      <c r="ED175" s="51"/>
      <c r="EE175" s="52"/>
      <c r="EF175" s="50"/>
      <c r="EG175" s="51"/>
      <c r="EH175" s="51"/>
      <c r="EI175" s="51"/>
      <c r="EJ175" s="51"/>
      <c r="EK175" s="51"/>
      <c r="EL175" s="51"/>
      <c r="EM175" s="51"/>
      <c r="EN175" s="51"/>
      <c r="EO175" s="51"/>
      <c r="EP175" s="51"/>
      <c r="EQ175" s="51"/>
      <c r="ER175" s="52"/>
      <c r="ES175" s="53" t="s">
        <v>42</v>
      </c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5"/>
    </row>
    <row r="176" spans="1:161" ht="9" customHeight="1" hidden="1" thickBot="1">
      <c r="A176" s="38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40"/>
      <c r="BY176" s="41"/>
      <c r="BZ176" s="41"/>
      <c r="CA176" s="41"/>
      <c r="CB176" s="41"/>
      <c r="CC176" s="41"/>
      <c r="CD176" s="41"/>
      <c r="CE176" s="42"/>
      <c r="CF176" s="43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2"/>
      <c r="CS176" s="44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6"/>
      <c r="DF176" s="47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9"/>
      <c r="DS176" s="47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9"/>
      <c r="EF176" s="32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4"/>
      <c r="ES176" s="35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7"/>
    </row>
    <row r="177" spans="97:135" ht="3" customHeight="1" hidden="1"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</row>
    <row r="178" spans="97:135" ht="11.25"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</row>
  </sheetData>
  <sheetProtection/>
  <mergeCells count="1234">
    <mergeCell ref="DW1:FE1"/>
    <mergeCell ref="DW2:FE2"/>
    <mergeCell ref="DW3:FE3"/>
    <mergeCell ref="DW4:FE4"/>
    <mergeCell ref="DW5:FE5"/>
    <mergeCell ref="DW6:EI6"/>
    <mergeCell ref="EL6:FE6"/>
    <mergeCell ref="DW7:EI7"/>
    <mergeCell ref="EL7:FE7"/>
    <mergeCell ref="DW8:DX8"/>
    <mergeCell ref="DY8:EA8"/>
    <mergeCell ref="EB8:EC8"/>
    <mergeCell ref="EE8:ES8"/>
    <mergeCell ref="ET8:EV8"/>
    <mergeCell ref="EW8:EY8"/>
    <mergeCell ref="AP10:DE10"/>
    <mergeCell ref="DF10:DI10"/>
    <mergeCell ref="AT11:DE11"/>
    <mergeCell ref="ES11:FE12"/>
    <mergeCell ref="BG13:BJ13"/>
    <mergeCell ref="BK13:BM13"/>
    <mergeCell ref="BN13:BO13"/>
    <mergeCell ref="BQ13:CE13"/>
    <mergeCell ref="CF13:CH13"/>
    <mergeCell ref="CI13:CK13"/>
    <mergeCell ref="EF13:EP13"/>
    <mergeCell ref="ES13:FE13"/>
    <mergeCell ref="A14:AA14"/>
    <mergeCell ref="EE14:EP14"/>
    <mergeCell ref="ES14:FE14"/>
    <mergeCell ref="AB15:DP15"/>
    <mergeCell ref="EE15:EP15"/>
    <mergeCell ref="ES15:FE15"/>
    <mergeCell ref="EE16:EP16"/>
    <mergeCell ref="ES16:FE16"/>
    <mergeCell ref="EE17:EP17"/>
    <mergeCell ref="ES17:FE17"/>
    <mergeCell ref="K18:DP18"/>
    <mergeCell ref="EE18:EP18"/>
    <mergeCell ref="ES18:FE18"/>
    <mergeCell ref="EE19:EP19"/>
    <mergeCell ref="ES19:FE19"/>
    <mergeCell ref="A21:FE21"/>
    <mergeCell ref="A23:BW25"/>
    <mergeCell ref="BX23:CE25"/>
    <mergeCell ref="CF23:CR25"/>
    <mergeCell ref="CS23:DE25"/>
    <mergeCell ref="DF23:FE23"/>
    <mergeCell ref="DF24:DK24"/>
    <mergeCell ref="DL24:DN24"/>
    <mergeCell ref="DO24:DR24"/>
    <mergeCell ref="DS24:DX24"/>
    <mergeCell ref="DY24:EA24"/>
    <mergeCell ref="EB24:EE24"/>
    <mergeCell ref="EF24:EK24"/>
    <mergeCell ref="EL24:EN24"/>
    <mergeCell ref="EO24:ER24"/>
    <mergeCell ref="ES24:FE25"/>
    <mergeCell ref="DF25:DR25"/>
    <mergeCell ref="DS25:EE2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2"/>
    <mergeCell ref="CF41:CR42"/>
    <mergeCell ref="CS41:DE42"/>
    <mergeCell ref="DF41:DR42"/>
    <mergeCell ref="DS41:EE42"/>
    <mergeCell ref="EF41:ER42"/>
    <mergeCell ref="ES41:FE42"/>
    <mergeCell ref="A42:BW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2"/>
    <mergeCell ref="CF61:CR62"/>
    <mergeCell ref="CS61:DE62"/>
    <mergeCell ref="DF61:DR62"/>
    <mergeCell ref="DS61:EE62"/>
    <mergeCell ref="EF61:ER62"/>
    <mergeCell ref="ES61:FE62"/>
    <mergeCell ref="A62:BW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5"/>
    <mergeCell ref="CF64:CR65"/>
    <mergeCell ref="CS64:DE65"/>
    <mergeCell ref="DF64:DR65"/>
    <mergeCell ref="DS64:EE65"/>
    <mergeCell ref="EF64:ER65"/>
    <mergeCell ref="ES64:FE65"/>
    <mergeCell ref="A65:BW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70"/>
    <mergeCell ref="CF69:CR70"/>
    <mergeCell ref="CS69:DE70"/>
    <mergeCell ref="DF69:DR70"/>
    <mergeCell ref="DS69:EE70"/>
    <mergeCell ref="EF69:ER70"/>
    <mergeCell ref="ES69:FE70"/>
    <mergeCell ref="A70:BW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5"/>
    <mergeCell ref="CF74:CR75"/>
    <mergeCell ref="CS74:DE75"/>
    <mergeCell ref="DF74:DR75"/>
    <mergeCell ref="DS74:EE75"/>
    <mergeCell ref="EF74:ER75"/>
    <mergeCell ref="ES74:FE75"/>
    <mergeCell ref="A75:BW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5:BW95"/>
    <mergeCell ref="BX95:CE95"/>
    <mergeCell ref="CF95:CR95"/>
    <mergeCell ref="CS95:DE95"/>
    <mergeCell ref="DF95:DR95"/>
    <mergeCell ref="DS95:EE95"/>
    <mergeCell ref="EF95:ER95"/>
    <mergeCell ref="ES95:FE95"/>
    <mergeCell ref="A96:BW96"/>
    <mergeCell ref="BX96:CE96"/>
    <mergeCell ref="CF96:CR96"/>
    <mergeCell ref="CS96:DE96"/>
    <mergeCell ref="DF96:DR96"/>
    <mergeCell ref="DS96:EE96"/>
    <mergeCell ref="EF96:ER96"/>
    <mergeCell ref="ES96:F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100:BW100"/>
    <mergeCell ref="BX100:CE100"/>
    <mergeCell ref="CF100:CR100"/>
    <mergeCell ref="CS100:DE100"/>
    <mergeCell ref="DF100:DR100"/>
    <mergeCell ref="DS100:EE100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103:BW103"/>
    <mergeCell ref="BX103:CE103"/>
    <mergeCell ref="CF103:CR103"/>
    <mergeCell ref="CS103:DE103"/>
    <mergeCell ref="DF103:DR103"/>
    <mergeCell ref="DS103:EE103"/>
    <mergeCell ref="EF103:ER103"/>
    <mergeCell ref="ES103:FE103"/>
    <mergeCell ref="A104:BW104"/>
    <mergeCell ref="BX104:CE104"/>
    <mergeCell ref="CF104:CR104"/>
    <mergeCell ref="CS104:DE104"/>
    <mergeCell ref="DF104:DR104"/>
    <mergeCell ref="DS104:EE104"/>
    <mergeCell ref="EF104:ER104"/>
    <mergeCell ref="ES104:FE104"/>
    <mergeCell ref="A105:BW105"/>
    <mergeCell ref="BX105:CE105"/>
    <mergeCell ref="CF105:CR105"/>
    <mergeCell ref="CS105:DE105"/>
    <mergeCell ref="DF105:DR105"/>
    <mergeCell ref="DS105:EE105"/>
    <mergeCell ref="EF105:ER105"/>
    <mergeCell ref="ES105:FE105"/>
    <mergeCell ref="A106:BW106"/>
    <mergeCell ref="BX106:CE106"/>
    <mergeCell ref="CF106:CR106"/>
    <mergeCell ref="CS106:DE106"/>
    <mergeCell ref="DF106:DR106"/>
    <mergeCell ref="DS106:EE106"/>
    <mergeCell ref="EF106:ER106"/>
    <mergeCell ref="ES106:FE106"/>
    <mergeCell ref="A107:BW107"/>
    <mergeCell ref="BX107:CE107"/>
    <mergeCell ref="CF107:CR107"/>
    <mergeCell ref="CS107:DE107"/>
    <mergeCell ref="DF107:DR107"/>
    <mergeCell ref="DS107:EE107"/>
    <mergeCell ref="EF107:ER107"/>
    <mergeCell ref="ES107:FE107"/>
    <mergeCell ref="A108:BW108"/>
    <mergeCell ref="BX108:CE108"/>
    <mergeCell ref="CF108:CR108"/>
    <mergeCell ref="CS108:DE108"/>
    <mergeCell ref="DF108:DR108"/>
    <mergeCell ref="DS108:EE108"/>
    <mergeCell ref="EF108:ER108"/>
    <mergeCell ref="ES108:FE108"/>
    <mergeCell ref="A109:BW109"/>
    <mergeCell ref="BX109:CE109"/>
    <mergeCell ref="CF109:CR109"/>
    <mergeCell ref="CS109:DE109"/>
    <mergeCell ref="DF109:DR109"/>
    <mergeCell ref="DS109:EE109"/>
    <mergeCell ref="EF109:ER109"/>
    <mergeCell ref="ES109:FE109"/>
    <mergeCell ref="A110:BW110"/>
    <mergeCell ref="BX110:CE110"/>
    <mergeCell ref="CF110:CR110"/>
    <mergeCell ref="CS110:DE110"/>
    <mergeCell ref="DF110:DR110"/>
    <mergeCell ref="DS110:EE110"/>
    <mergeCell ref="EF110:ER110"/>
    <mergeCell ref="ES110:FE110"/>
    <mergeCell ref="A111:BW111"/>
    <mergeCell ref="BX111:CE111"/>
    <mergeCell ref="CF111:CR111"/>
    <mergeCell ref="CS111:DE111"/>
    <mergeCell ref="DF111:DR111"/>
    <mergeCell ref="DS111:EE111"/>
    <mergeCell ref="EF111:ER111"/>
    <mergeCell ref="ES111:FE111"/>
    <mergeCell ref="A112:BW112"/>
    <mergeCell ref="BX112:CE112"/>
    <mergeCell ref="CF112:CR112"/>
    <mergeCell ref="CS112:DE112"/>
    <mergeCell ref="DF112:DR112"/>
    <mergeCell ref="DS112:EE112"/>
    <mergeCell ref="EF112:ER112"/>
    <mergeCell ref="ES112:FE112"/>
    <mergeCell ref="A113:BW113"/>
    <mergeCell ref="BX113:CE113"/>
    <mergeCell ref="CF113:CR113"/>
    <mergeCell ref="CS113:DE113"/>
    <mergeCell ref="DF113:DR113"/>
    <mergeCell ref="DS113:EE113"/>
    <mergeCell ref="EF113:ER113"/>
    <mergeCell ref="ES113:FE113"/>
    <mergeCell ref="A114:BW114"/>
    <mergeCell ref="BX114:CE114"/>
    <mergeCell ref="CF114:CR114"/>
    <mergeCell ref="CS114:DE114"/>
    <mergeCell ref="DF114:DR114"/>
    <mergeCell ref="DS114:EE114"/>
    <mergeCell ref="EF114:ER114"/>
    <mergeCell ref="ES114:FE114"/>
    <mergeCell ref="A115:BW115"/>
    <mergeCell ref="BX115:CE115"/>
    <mergeCell ref="CF115:CR115"/>
    <mergeCell ref="CS115:DE115"/>
    <mergeCell ref="DF115:DR115"/>
    <mergeCell ref="DS115:EE115"/>
    <mergeCell ref="EF115:ER115"/>
    <mergeCell ref="ES115:FE115"/>
    <mergeCell ref="A116:BW116"/>
    <mergeCell ref="BX116:CE116"/>
    <mergeCell ref="CF116:CR116"/>
    <mergeCell ref="CS116:DE116"/>
    <mergeCell ref="DF116:DR116"/>
    <mergeCell ref="DS116:EE116"/>
    <mergeCell ref="EF116:ER116"/>
    <mergeCell ref="ES116:FE116"/>
    <mergeCell ref="A117:BW117"/>
    <mergeCell ref="BX117:CE117"/>
    <mergeCell ref="CF117:CR117"/>
    <mergeCell ref="CS117:DE117"/>
    <mergeCell ref="DF117:DR117"/>
    <mergeCell ref="DS117:EE117"/>
    <mergeCell ref="EF117:ER117"/>
    <mergeCell ref="ES117:FE117"/>
    <mergeCell ref="A118:BW118"/>
    <mergeCell ref="BX118:CE118"/>
    <mergeCell ref="CF118:CR118"/>
    <mergeCell ref="CS118:DE118"/>
    <mergeCell ref="DF118:DR118"/>
    <mergeCell ref="DS118:EE118"/>
    <mergeCell ref="EF118:ER118"/>
    <mergeCell ref="ES118:FE118"/>
    <mergeCell ref="A119:BW119"/>
    <mergeCell ref="BX119:CE119"/>
    <mergeCell ref="CF119:CR119"/>
    <mergeCell ref="CS119:DE119"/>
    <mergeCell ref="DF119:DR119"/>
    <mergeCell ref="DS119:EE119"/>
    <mergeCell ref="EF119:ER119"/>
    <mergeCell ref="ES119:FE119"/>
    <mergeCell ref="A120:BW120"/>
    <mergeCell ref="BX120:CE120"/>
    <mergeCell ref="CF120:CR120"/>
    <mergeCell ref="CS120:DE120"/>
    <mergeCell ref="DF120:DR120"/>
    <mergeCell ref="DS120:EE120"/>
    <mergeCell ref="EF120:ER120"/>
    <mergeCell ref="ES120:FE120"/>
    <mergeCell ref="A121:BW121"/>
    <mergeCell ref="BX121:CE121"/>
    <mergeCell ref="CF121:CR121"/>
    <mergeCell ref="CS121:DE121"/>
    <mergeCell ref="DF121:DR121"/>
    <mergeCell ref="DS121:EE121"/>
    <mergeCell ref="EF121:ER121"/>
    <mergeCell ref="ES121:FE121"/>
    <mergeCell ref="A122:BW122"/>
    <mergeCell ref="BX122:CE122"/>
    <mergeCell ref="CF122:CR122"/>
    <mergeCell ref="CS122:DE122"/>
    <mergeCell ref="DF122:DR122"/>
    <mergeCell ref="DS122:EE122"/>
    <mergeCell ref="EF122:ER122"/>
    <mergeCell ref="ES122:FE122"/>
    <mergeCell ref="A123:BW123"/>
    <mergeCell ref="BX123:CE123"/>
    <mergeCell ref="CF123:CR123"/>
    <mergeCell ref="CS123:DE123"/>
    <mergeCell ref="DF123:DR123"/>
    <mergeCell ref="DS123:EE123"/>
    <mergeCell ref="EF123:ER123"/>
    <mergeCell ref="ES123:FE123"/>
    <mergeCell ref="A124:BW124"/>
    <mergeCell ref="BX124:CE124"/>
    <mergeCell ref="CF124:CR124"/>
    <mergeCell ref="CS124:DE124"/>
    <mergeCell ref="DF124:DR124"/>
    <mergeCell ref="DS124:EE124"/>
    <mergeCell ref="EF124:ER124"/>
    <mergeCell ref="ES124:FE124"/>
    <mergeCell ref="A125:BW125"/>
    <mergeCell ref="BX125:CE125"/>
    <mergeCell ref="CF125:CR125"/>
    <mergeCell ref="CS125:DE125"/>
    <mergeCell ref="DF125:DR125"/>
    <mergeCell ref="DS125:EE125"/>
    <mergeCell ref="EF125:ER125"/>
    <mergeCell ref="ES125:FE125"/>
    <mergeCell ref="A126:BW126"/>
    <mergeCell ref="BX126:CE126"/>
    <mergeCell ref="CF126:CR126"/>
    <mergeCell ref="CS126:DE126"/>
    <mergeCell ref="DF126:DR126"/>
    <mergeCell ref="DS126:EE126"/>
    <mergeCell ref="EF126:ER126"/>
    <mergeCell ref="ES126:FE126"/>
    <mergeCell ref="A127:BW127"/>
    <mergeCell ref="BX127:CE127"/>
    <mergeCell ref="CF127:CR127"/>
    <mergeCell ref="CS127:DE127"/>
    <mergeCell ref="DF127:DR127"/>
    <mergeCell ref="DS127:EE127"/>
    <mergeCell ref="EF127:ER127"/>
    <mergeCell ref="ES127:FE127"/>
    <mergeCell ref="A128:BW128"/>
    <mergeCell ref="BX128:CE128"/>
    <mergeCell ref="CF128:CR128"/>
    <mergeCell ref="CS128:DE128"/>
    <mergeCell ref="DF128:DR128"/>
    <mergeCell ref="DS128:EE128"/>
    <mergeCell ref="EF128:ER128"/>
    <mergeCell ref="ES128:FE128"/>
    <mergeCell ref="A129:BW129"/>
    <mergeCell ref="BX129:CE129"/>
    <mergeCell ref="CF129:CR129"/>
    <mergeCell ref="CS129:DE129"/>
    <mergeCell ref="DF129:DR129"/>
    <mergeCell ref="DS129:EE129"/>
    <mergeCell ref="EF129:ER129"/>
    <mergeCell ref="ES129:FE129"/>
    <mergeCell ref="A130:BW130"/>
    <mergeCell ref="BX130:CE130"/>
    <mergeCell ref="CF130:CR130"/>
    <mergeCell ref="CS130:DE130"/>
    <mergeCell ref="DF130:DR130"/>
    <mergeCell ref="DS130:EE130"/>
    <mergeCell ref="EF130:ER130"/>
    <mergeCell ref="ES130:FE130"/>
    <mergeCell ref="A131:BW131"/>
    <mergeCell ref="BX131:CE131"/>
    <mergeCell ref="CF131:CR131"/>
    <mergeCell ref="CS131:DE131"/>
    <mergeCell ref="DF131:DR131"/>
    <mergeCell ref="DS131:EE131"/>
    <mergeCell ref="EF131:ER131"/>
    <mergeCell ref="ES131:FE131"/>
    <mergeCell ref="A132:BW132"/>
    <mergeCell ref="BX132:CE132"/>
    <mergeCell ref="CF132:CR132"/>
    <mergeCell ref="CS132:DE132"/>
    <mergeCell ref="DF132:DR132"/>
    <mergeCell ref="DS132:EE132"/>
    <mergeCell ref="EF132:ER132"/>
    <mergeCell ref="ES132:FE132"/>
    <mergeCell ref="A133:BW133"/>
    <mergeCell ref="BX133:CE133"/>
    <mergeCell ref="CF133:CR133"/>
    <mergeCell ref="CS133:DE133"/>
    <mergeCell ref="DF133:DR133"/>
    <mergeCell ref="DS133:EE133"/>
    <mergeCell ref="EF133:ER133"/>
    <mergeCell ref="ES133:FE133"/>
    <mergeCell ref="A134:BW134"/>
    <mergeCell ref="BX134:CE134"/>
    <mergeCell ref="CF134:CR134"/>
    <mergeCell ref="CS134:DE134"/>
    <mergeCell ref="DF134:DR134"/>
    <mergeCell ref="DS134:EE134"/>
    <mergeCell ref="EF134:ER134"/>
    <mergeCell ref="ES134:FE134"/>
    <mergeCell ref="A135:BW135"/>
    <mergeCell ref="BX135:CE135"/>
    <mergeCell ref="CF135:CR135"/>
    <mergeCell ref="CS135:DE135"/>
    <mergeCell ref="DF135:DR135"/>
    <mergeCell ref="DS135:EE135"/>
    <mergeCell ref="EF135:ER135"/>
    <mergeCell ref="ES135:FE135"/>
    <mergeCell ref="A136:BW136"/>
    <mergeCell ref="BX136:CE136"/>
    <mergeCell ref="CF136:CR136"/>
    <mergeCell ref="CS136:DE136"/>
    <mergeCell ref="DF136:DR136"/>
    <mergeCell ref="DS136:EE136"/>
    <mergeCell ref="EF136:ER136"/>
    <mergeCell ref="ES136:FE136"/>
    <mergeCell ref="A137:BW137"/>
    <mergeCell ref="BX137:CE137"/>
    <mergeCell ref="CF137:CR137"/>
    <mergeCell ref="CS137:DE137"/>
    <mergeCell ref="DF137:DR137"/>
    <mergeCell ref="DS137:EE137"/>
    <mergeCell ref="EF137:ER137"/>
    <mergeCell ref="ES137:FE137"/>
    <mergeCell ref="A138:BW138"/>
    <mergeCell ref="BX138:CE138"/>
    <mergeCell ref="CF138:CR138"/>
    <mergeCell ref="CS138:DE138"/>
    <mergeCell ref="DF138:DR138"/>
    <mergeCell ref="DS138:EE138"/>
    <mergeCell ref="EF138:ER138"/>
    <mergeCell ref="ES138:FE138"/>
    <mergeCell ref="A139:BW139"/>
    <mergeCell ref="BX139:CE139"/>
    <mergeCell ref="CF139:CR139"/>
    <mergeCell ref="CS139:DE139"/>
    <mergeCell ref="DF139:DR139"/>
    <mergeCell ref="DS139:EE139"/>
    <mergeCell ref="EF139:ER139"/>
    <mergeCell ref="ES139:FE139"/>
    <mergeCell ref="A140:BW140"/>
    <mergeCell ref="BX140:CE140"/>
    <mergeCell ref="CF140:CR140"/>
    <mergeCell ref="CS140:DE140"/>
    <mergeCell ref="DF140:DR140"/>
    <mergeCell ref="DS140:EE140"/>
    <mergeCell ref="EF140:ER140"/>
    <mergeCell ref="ES140:FE140"/>
    <mergeCell ref="A141:BW141"/>
    <mergeCell ref="BX141:CE141"/>
    <mergeCell ref="CF141:CR141"/>
    <mergeCell ref="CS141:DE141"/>
    <mergeCell ref="DF141:DR141"/>
    <mergeCell ref="DS141:EE141"/>
    <mergeCell ref="EF141:ER141"/>
    <mergeCell ref="ES141:FE141"/>
    <mergeCell ref="A142:BW142"/>
    <mergeCell ref="BX142:CE142"/>
    <mergeCell ref="CF142:CR142"/>
    <mergeCell ref="CS142:DE142"/>
    <mergeCell ref="DF142:DR142"/>
    <mergeCell ref="DS142:EE142"/>
    <mergeCell ref="EF142:ER142"/>
    <mergeCell ref="ES142:FE142"/>
    <mergeCell ref="A143:BW143"/>
    <mergeCell ref="BX143:CE143"/>
    <mergeCell ref="CF143:CR143"/>
    <mergeCell ref="CS143:DE143"/>
    <mergeCell ref="DF143:DR143"/>
    <mergeCell ref="DS143:EE143"/>
    <mergeCell ref="EF143:ER143"/>
    <mergeCell ref="ES143:FE143"/>
    <mergeCell ref="A144:BW144"/>
    <mergeCell ref="BX144:CE144"/>
    <mergeCell ref="CF144:CR144"/>
    <mergeCell ref="CS144:DE144"/>
    <mergeCell ref="DF144:DR144"/>
    <mergeCell ref="DS144:EE144"/>
    <mergeCell ref="EF144:ER144"/>
    <mergeCell ref="ES144:FE144"/>
    <mergeCell ref="A145:BW145"/>
    <mergeCell ref="BX145:CE145"/>
    <mergeCell ref="CF145:CR145"/>
    <mergeCell ref="CS145:DE145"/>
    <mergeCell ref="DF145:DR145"/>
    <mergeCell ref="DS145:EE145"/>
    <mergeCell ref="EF145:ER145"/>
    <mergeCell ref="ES145:FE145"/>
    <mergeCell ref="A146:BW146"/>
    <mergeCell ref="BX146:CE146"/>
    <mergeCell ref="CF146:CR146"/>
    <mergeCell ref="CS146:DE146"/>
    <mergeCell ref="DF146:DR146"/>
    <mergeCell ref="DS146:EE146"/>
    <mergeCell ref="EF146:ER146"/>
    <mergeCell ref="ES146:FE146"/>
    <mergeCell ref="A147:BW147"/>
    <mergeCell ref="BX147:CE147"/>
    <mergeCell ref="CF147:CR147"/>
    <mergeCell ref="CS147:DE147"/>
    <mergeCell ref="DF147:DR147"/>
    <mergeCell ref="DS147:EE147"/>
    <mergeCell ref="EF147:ER147"/>
    <mergeCell ref="ES147:FE147"/>
    <mergeCell ref="A148:BW148"/>
    <mergeCell ref="BX148:CE148"/>
    <mergeCell ref="CF148:CR148"/>
    <mergeCell ref="CS148:DE148"/>
    <mergeCell ref="DF148:DR148"/>
    <mergeCell ref="DS148:EE148"/>
    <mergeCell ref="EF148:ER148"/>
    <mergeCell ref="ES148:FE148"/>
    <mergeCell ref="A149:BW149"/>
    <mergeCell ref="BX149:CE149"/>
    <mergeCell ref="CF149:CR149"/>
    <mergeCell ref="CS149:DE149"/>
    <mergeCell ref="DF149:DR149"/>
    <mergeCell ref="DS149:EE149"/>
    <mergeCell ref="EF149:ER149"/>
    <mergeCell ref="ES149:FE149"/>
    <mergeCell ref="A150:BW150"/>
    <mergeCell ref="BX150:CE150"/>
    <mergeCell ref="CF150:CR150"/>
    <mergeCell ref="CS150:DE150"/>
    <mergeCell ref="DF150:DR150"/>
    <mergeCell ref="DS150:EE150"/>
    <mergeCell ref="EF150:ER150"/>
    <mergeCell ref="ES150:FE150"/>
    <mergeCell ref="A151:BW151"/>
    <mergeCell ref="BX151:CE151"/>
    <mergeCell ref="CF151:CR151"/>
    <mergeCell ref="CS151:DE151"/>
    <mergeCell ref="DF151:DR151"/>
    <mergeCell ref="DS151:EE151"/>
    <mergeCell ref="EF151:ER151"/>
    <mergeCell ref="ES151:FE151"/>
    <mergeCell ref="A152:BW152"/>
    <mergeCell ref="BX152:CE152"/>
    <mergeCell ref="CF152:CR152"/>
    <mergeCell ref="CS152:DE152"/>
    <mergeCell ref="DF152:DR152"/>
    <mergeCell ref="DS152:EE152"/>
    <mergeCell ref="EF152:ER152"/>
    <mergeCell ref="ES152:FE152"/>
    <mergeCell ref="A153:BW153"/>
    <mergeCell ref="BX153:CE153"/>
    <mergeCell ref="CF153:CR153"/>
    <mergeCell ref="CS153:DE153"/>
    <mergeCell ref="DF153:DR153"/>
    <mergeCell ref="DS153:EE153"/>
    <mergeCell ref="EF153:ER153"/>
    <mergeCell ref="ES153:FE153"/>
    <mergeCell ref="A154:BW154"/>
    <mergeCell ref="BX154:CE154"/>
    <mergeCell ref="CF154:CR154"/>
    <mergeCell ref="CS154:DE154"/>
    <mergeCell ref="DF154:DR154"/>
    <mergeCell ref="DS154:EE154"/>
    <mergeCell ref="EF154:ER154"/>
    <mergeCell ref="ES154:FE154"/>
    <mergeCell ref="A155:BW155"/>
    <mergeCell ref="BX155:CE155"/>
    <mergeCell ref="CF155:CR155"/>
    <mergeCell ref="CS155:DE155"/>
    <mergeCell ref="DF155:DR155"/>
    <mergeCell ref="DS155:EE155"/>
    <mergeCell ref="EF155:ER155"/>
    <mergeCell ref="ES155:FE155"/>
    <mergeCell ref="A156:BW156"/>
    <mergeCell ref="BX156:CE156"/>
    <mergeCell ref="CF156:CR156"/>
    <mergeCell ref="CS156:DE156"/>
    <mergeCell ref="DF156:DR156"/>
    <mergeCell ref="DS156:EE156"/>
    <mergeCell ref="EF156:ER156"/>
    <mergeCell ref="ES156:FE156"/>
    <mergeCell ref="A157:BW157"/>
    <mergeCell ref="BX157:CE157"/>
    <mergeCell ref="CF157:CR157"/>
    <mergeCell ref="CS157:DE157"/>
    <mergeCell ref="DF157:DR157"/>
    <mergeCell ref="DS157:EE157"/>
    <mergeCell ref="EF157:ER157"/>
    <mergeCell ref="ES157:FE157"/>
    <mergeCell ref="A158:BW158"/>
    <mergeCell ref="BX158:CE158"/>
    <mergeCell ref="CF158:CR158"/>
    <mergeCell ref="CS158:DE158"/>
    <mergeCell ref="DF158:DR158"/>
    <mergeCell ref="DS158:EE158"/>
    <mergeCell ref="EF158:ER158"/>
    <mergeCell ref="ES158:FE158"/>
    <mergeCell ref="A159:BW159"/>
    <mergeCell ref="BX159:CE159"/>
    <mergeCell ref="CF159:CR159"/>
    <mergeCell ref="CS159:DE159"/>
    <mergeCell ref="DF159:DR159"/>
    <mergeCell ref="DS159:EE159"/>
    <mergeCell ref="EF159:ER159"/>
    <mergeCell ref="ES159:FE159"/>
    <mergeCell ref="A160:BW160"/>
    <mergeCell ref="BX160:CE160"/>
    <mergeCell ref="CF160:CR160"/>
    <mergeCell ref="CS160:DE160"/>
    <mergeCell ref="DF160:DR160"/>
    <mergeCell ref="DS160:EE160"/>
    <mergeCell ref="EF160:ER160"/>
    <mergeCell ref="ES160:FE160"/>
    <mergeCell ref="A161:BW161"/>
    <mergeCell ref="BX161:CE161"/>
    <mergeCell ref="CF161:CR161"/>
    <mergeCell ref="CS161:DE161"/>
    <mergeCell ref="DF161:DR161"/>
    <mergeCell ref="DS161:EE161"/>
    <mergeCell ref="EF161:ER161"/>
    <mergeCell ref="ES161:FE161"/>
    <mergeCell ref="A162:BW162"/>
    <mergeCell ref="BX162:CE162"/>
    <mergeCell ref="CF162:CR162"/>
    <mergeCell ref="CS162:DE162"/>
    <mergeCell ref="DF162:DR162"/>
    <mergeCell ref="DS162:EE162"/>
    <mergeCell ref="EF162:ER162"/>
    <mergeCell ref="ES162:FE162"/>
    <mergeCell ref="A163:BW163"/>
    <mergeCell ref="BX163:CE163"/>
    <mergeCell ref="CF163:CR163"/>
    <mergeCell ref="CS163:DE163"/>
    <mergeCell ref="DF163:DR163"/>
    <mergeCell ref="DS163:EE163"/>
    <mergeCell ref="EF163:ER163"/>
    <mergeCell ref="ES163:FE163"/>
    <mergeCell ref="A164:BW164"/>
    <mergeCell ref="BX164:CE164"/>
    <mergeCell ref="CF164:CR164"/>
    <mergeCell ref="CS164:DE164"/>
    <mergeCell ref="DF164:DR164"/>
    <mergeCell ref="DS164:EE164"/>
    <mergeCell ref="EF164:ER164"/>
    <mergeCell ref="ES164:FE164"/>
    <mergeCell ref="A165:BW165"/>
    <mergeCell ref="BX165:CE165"/>
    <mergeCell ref="CF165:CR165"/>
    <mergeCell ref="CS165:DE165"/>
    <mergeCell ref="DF165:DR165"/>
    <mergeCell ref="DS165:EE165"/>
    <mergeCell ref="EF165:ER165"/>
    <mergeCell ref="ES165:FE165"/>
    <mergeCell ref="A166:BW166"/>
    <mergeCell ref="BX166:CE166"/>
    <mergeCell ref="CF166:CR166"/>
    <mergeCell ref="CS166:DE166"/>
    <mergeCell ref="DF166:DR166"/>
    <mergeCell ref="DS166:EE166"/>
    <mergeCell ref="EF166:ER166"/>
    <mergeCell ref="ES166:FE166"/>
    <mergeCell ref="A167:BW167"/>
    <mergeCell ref="BX167:CE167"/>
    <mergeCell ref="CF167:CR167"/>
    <mergeCell ref="CS167:DE167"/>
    <mergeCell ref="DF167:DR167"/>
    <mergeCell ref="DS167:EE167"/>
    <mergeCell ref="EF167:ER167"/>
    <mergeCell ref="ES167:FE167"/>
    <mergeCell ref="A168:BW168"/>
    <mergeCell ref="BX168:CE168"/>
    <mergeCell ref="CF168:CR168"/>
    <mergeCell ref="CS168:DE168"/>
    <mergeCell ref="DF168:DR168"/>
    <mergeCell ref="DS168:EE168"/>
    <mergeCell ref="EF168:ER168"/>
    <mergeCell ref="ES168:FE168"/>
    <mergeCell ref="A169:BW169"/>
    <mergeCell ref="BX169:CE169"/>
    <mergeCell ref="CF169:CR169"/>
    <mergeCell ref="CS169:DE169"/>
    <mergeCell ref="DF169:DR169"/>
    <mergeCell ref="DS169:EE169"/>
    <mergeCell ref="EF169:ER169"/>
    <mergeCell ref="ES169:FE169"/>
    <mergeCell ref="A170:BW170"/>
    <mergeCell ref="BX170:CE170"/>
    <mergeCell ref="CF170:CR170"/>
    <mergeCell ref="CS170:DE170"/>
    <mergeCell ref="DF170:DR170"/>
    <mergeCell ref="DS170:EE170"/>
    <mergeCell ref="EF170:ER170"/>
    <mergeCell ref="ES170:FE170"/>
    <mergeCell ref="A171:BW171"/>
    <mergeCell ref="BX171:CE171"/>
    <mergeCell ref="CF171:CR171"/>
    <mergeCell ref="CS171:DE171"/>
    <mergeCell ref="DF171:DR171"/>
    <mergeCell ref="DS171:EE171"/>
    <mergeCell ref="EF171:ER171"/>
    <mergeCell ref="ES171:FE171"/>
    <mergeCell ref="A172:BW172"/>
    <mergeCell ref="BX172:CE172"/>
    <mergeCell ref="CF172:CR172"/>
    <mergeCell ref="CS172:DE172"/>
    <mergeCell ref="DF172:DR172"/>
    <mergeCell ref="DS172:EE172"/>
    <mergeCell ref="EF172:ER172"/>
    <mergeCell ref="ES172:FE172"/>
    <mergeCell ref="A173:BW173"/>
    <mergeCell ref="BX173:CE173"/>
    <mergeCell ref="CF173:CR173"/>
    <mergeCell ref="CS173:DE173"/>
    <mergeCell ref="DF173:DR173"/>
    <mergeCell ref="DS173:EE173"/>
    <mergeCell ref="EF173:ER173"/>
    <mergeCell ref="ES173:FE173"/>
    <mergeCell ref="A174:BW174"/>
    <mergeCell ref="BX174:CE174"/>
    <mergeCell ref="CF174:CR174"/>
    <mergeCell ref="CS174:DE174"/>
    <mergeCell ref="DF174:DR174"/>
    <mergeCell ref="DS174:EE174"/>
    <mergeCell ref="EF174:ER174"/>
    <mergeCell ref="ES174:FE174"/>
    <mergeCell ref="A175:BW175"/>
    <mergeCell ref="BX175:CE175"/>
    <mergeCell ref="CF175:CR175"/>
    <mergeCell ref="CS175:DE175"/>
    <mergeCell ref="DF175:DR175"/>
    <mergeCell ref="DS175:EE175"/>
    <mergeCell ref="EF175:ER175"/>
    <mergeCell ref="ES175:FE175"/>
    <mergeCell ref="EF176:ER176"/>
    <mergeCell ref="ES176:FE176"/>
    <mergeCell ref="A176:BW176"/>
    <mergeCell ref="BX176:CE176"/>
    <mergeCell ref="CF176:CR176"/>
    <mergeCell ref="CS176:DE176"/>
    <mergeCell ref="DF176:DR176"/>
    <mergeCell ref="DS176:EE17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52"/>
  <sheetViews>
    <sheetView view="pageBreakPreview" zoomScaleSheetLayoutView="100" zoomScalePageLayoutView="0" workbookViewId="0" topLeftCell="A1">
      <selection activeCell="DG13" sqref="DG13:DS13"/>
    </sheetView>
  </sheetViews>
  <sheetFormatPr defaultColWidth="0.875" defaultRowHeight="12.75"/>
  <cols>
    <col min="1" max="57" width="0.875" style="1" customWidth="1"/>
    <col min="58" max="58" width="1.37890625" style="1" customWidth="1"/>
    <col min="59" max="59" width="3.00390625" style="1" customWidth="1"/>
    <col min="60" max="62" width="0.875" style="1" customWidth="1"/>
    <col min="63" max="63" width="0.6171875" style="1" customWidth="1"/>
    <col min="64" max="66" width="0.875" style="1" hidden="1" customWidth="1"/>
    <col min="67" max="67" width="0.74609375" style="1" hidden="1" customWidth="1"/>
    <col min="68" max="70" width="0.875" style="1" hidden="1" customWidth="1"/>
    <col min="71" max="74" width="0.875" style="1" customWidth="1"/>
    <col min="75" max="75" width="2.625" style="1" customWidth="1"/>
    <col min="76" max="76" width="4.625" style="1" hidden="1" customWidth="1"/>
    <col min="77" max="77" width="11.625" style="1" customWidth="1"/>
    <col min="78" max="78" width="0.37109375" style="1" customWidth="1"/>
    <col min="79" max="79" width="0.875" style="1" hidden="1" customWidth="1"/>
    <col min="80" max="80" width="0.12890625" style="1" customWidth="1"/>
    <col min="81" max="82" width="0.875" style="1" hidden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91" width="0.875" style="1" hidden="1" customWidth="1"/>
    <col min="92" max="103" width="0.875" style="1" customWidth="1"/>
    <col min="104" max="104" width="1.25" style="1" customWidth="1"/>
    <col min="105" max="105" width="0.875" style="1" hidden="1" customWidth="1"/>
    <col min="106" max="106" width="0.74609375" style="1" hidden="1" customWidth="1"/>
    <col min="107" max="107" width="0.875" style="1" hidden="1" customWidth="1"/>
    <col min="108" max="108" width="1.75390625" style="1" hidden="1" customWidth="1"/>
    <col min="109" max="109" width="0.6171875" style="1" hidden="1" customWidth="1"/>
    <col min="110" max="110" width="9.125" style="1" customWidth="1"/>
    <col min="111" max="115" width="0.875" style="1" customWidth="1"/>
    <col min="116" max="116" width="1.37890625" style="1" customWidth="1"/>
    <col min="117" max="123" width="0.875" style="1" customWidth="1"/>
    <col min="124" max="124" width="0.6171875" style="1" customWidth="1"/>
    <col min="125" max="125" width="0.875" style="1" hidden="1" customWidth="1"/>
    <col min="126" max="128" width="0.875" style="1" customWidth="1"/>
    <col min="129" max="129" width="1.37890625" style="1" customWidth="1"/>
    <col min="130" max="130" width="1.875" style="1" customWidth="1"/>
    <col min="131" max="138" width="0.875" style="1" customWidth="1"/>
    <col min="139" max="139" width="0.875" style="1" hidden="1" customWidth="1"/>
    <col min="140" max="140" width="0.6171875" style="1" customWidth="1"/>
    <col min="141" max="141" width="4.00390625" style="1" customWidth="1"/>
    <col min="142" max="143" width="0.875" style="1" hidden="1" customWidth="1"/>
    <col min="144" max="144" width="0.875" style="1" customWidth="1"/>
    <col min="145" max="145" width="1.37890625" style="1" customWidth="1"/>
    <col min="146" max="149" width="0.875" style="1" customWidth="1"/>
    <col min="150" max="150" width="2.375" style="1" customWidth="1"/>
    <col min="151" max="151" width="0.875" style="1" customWidth="1"/>
    <col min="152" max="152" width="0.12890625" style="1" customWidth="1"/>
    <col min="153" max="153" width="0.875" style="1" hidden="1" customWidth="1"/>
    <col min="154" max="156" width="0" style="1" hidden="1" customWidth="1"/>
    <col min="157" max="157" width="4.375" style="13" customWidth="1"/>
    <col min="158" max="159" width="0.875" style="1" hidden="1" customWidth="1"/>
    <col min="160" max="160" width="10.00390625" style="1" hidden="1" customWidth="1"/>
    <col min="161" max="161" width="0" style="1" hidden="1" customWidth="1"/>
    <col min="162" max="162" width="10.00390625" style="1" hidden="1" customWidth="1"/>
    <col min="163" max="163" width="0" style="1" hidden="1" customWidth="1"/>
    <col min="164" max="165" width="9.75390625" style="1" hidden="1" customWidth="1"/>
    <col min="166" max="167" width="0" style="1" hidden="1" customWidth="1"/>
    <col min="168" max="168" width="9.125" style="1" hidden="1" customWidth="1"/>
    <col min="169" max="169" width="7.375" style="1" hidden="1" customWidth="1"/>
    <col min="170" max="170" width="9.125" style="1" hidden="1" customWidth="1"/>
    <col min="171" max="171" width="8.00390625" style="1" bestFit="1" customWidth="1"/>
    <col min="172" max="16384" width="0.875" style="1" customWidth="1"/>
  </cols>
  <sheetData>
    <row r="1" spans="1:157" s="2" customFormat="1" ht="10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12"/>
    </row>
    <row r="2" spans="1:162" s="2" customFormat="1" ht="11.25">
      <c r="A2" s="5"/>
      <c r="B2" s="282" t="s">
        <v>245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2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5"/>
    </row>
    <row r="3" spans="1:162" s="3" customFormat="1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</row>
    <row r="4" spans="1:162" s="2" customFormat="1" ht="11.25">
      <c r="A4" s="260" t="s">
        <v>246</v>
      </c>
      <c r="B4" s="260"/>
      <c r="C4" s="260"/>
      <c r="D4" s="260"/>
      <c r="E4" s="260"/>
      <c r="F4" s="260"/>
      <c r="G4" s="260"/>
      <c r="H4" s="272"/>
      <c r="I4" s="266" t="s">
        <v>0</v>
      </c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7"/>
      <c r="CN4" s="259" t="s">
        <v>247</v>
      </c>
      <c r="CO4" s="260"/>
      <c r="CP4" s="260"/>
      <c r="CQ4" s="260"/>
      <c r="CR4" s="260"/>
      <c r="CS4" s="260"/>
      <c r="CT4" s="260"/>
      <c r="CU4" s="272"/>
      <c r="CV4" s="259" t="s">
        <v>248</v>
      </c>
      <c r="CW4" s="260"/>
      <c r="CX4" s="260"/>
      <c r="CY4" s="260"/>
      <c r="CZ4" s="260"/>
      <c r="DA4" s="260"/>
      <c r="DB4" s="260"/>
      <c r="DC4" s="260"/>
      <c r="DD4" s="260"/>
      <c r="DE4" s="272"/>
      <c r="DF4" s="277" t="s">
        <v>249</v>
      </c>
      <c r="DG4" s="280" t="s">
        <v>10</v>
      </c>
      <c r="DH4" s="281"/>
      <c r="DI4" s="281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/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</row>
    <row r="5" spans="1:162" s="3" customFormat="1" ht="11.25">
      <c r="A5" s="274"/>
      <c r="B5" s="274"/>
      <c r="C5" s="274"/>
      <c r="D5" s="274"/>
      <c r="E5" s="274"/>
      <c r="F5" s="274"/>
      <c r="G5" s="274"/>
      <c r="H5" s="275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9"/>
      <c r="CN5" s="273"/>
      <c r="CO5" s="274"/>
      <c r="CP5" s="274"/>
      <c r="CQ5" s="274"/>
      <c r="CR5" s="274"/>
      <c r="CS5" s="274"/>
      <c r="CT5" s="274"/>
      <c r="CU5" s="275"/>
      <c r="CV5" s="273"/>
      <c r="CW5" s="274"/>
      <c r="CX5" s="274"/>
      <c r="CY5" s="274"/>
      <c r="CZ5" s="274"/>
      <c r="DA5" s="274"/>
      <c r="DB5" s="274"/>
      <c r="DC5" s="274"/>
      <c r="DD5" s="274"/>
      <c r="DE5" s="275"/>
      <c r="DF5" s="278"/>
      <c r="DG5" s="256" t="s">
        <v>4</v>
      </c>
      <c r="DH5" s="257"/>
      <c r="DI5" s="257"/>
      <c r="DJ5" s="257"/>
      <c r="DK5" s="257"/>
      <c r="DL5" s="257"/>
      <c r="DM5" s="258" t="s">
        <v>197</v>
      </c>
      <c r="DN5" s="258"/>
      <c r="DO5" s="258"/>
      <c r="DP5" s="254" t="s">
        <v>5</v>
      </c>
      <c r="DQ5" s="254"/>
      <c r="DR5" s="254"/>
      <c r="DS5" s="255"/>
      <c r="DT5" s="256" t="s">
        <v>4</v>
      </c>
      <c r="DU5" s="257"/>
      <c r="DV5" s="257"/>
      <c r="DW5" s="257"/>
      <c r="DX5" s="257"/>
      <c r="DY5" s="257"/>
      <c r="DZ5" s="258" t="s">
        <v>198</v>
      </c>
      <c r="EA5" s="258"/>
      <c r="EB5" s="258"/>
      <c r="EC5" s="254" t="s">
        <v>5</v>
      </c>
      <c r="ED5" s="254"/>
      <c r="EE5" s="254"/>
      <c r="EF5" s="255"/>
      <c r="EG5" s="256" t="s">
        <v>4</v>
      </c>
      <c r="EH5" s="257"/>
      <c r="EI5" s="257"/>
      <c r="EJ5" s="257"/>
      <c r="EK5" s="257"/>
      <c r="EL5" s="257"/>
      <c r="EM5" s="258" t="s">
        <v>199</v>
      </c>
      <c r="EN5" s="258"/>
      <c r="EO5" s="258"/>
      <c r="EP5" s="254" t="s">
        <v>5</v>
      </c>
      <c r="EQ5" s="254"/>
      <c r="ER5" s="254"/>
      <c r="ES5" s="255"/>
      <c r="ET5" s="259" t="s">
        <v>9</v>
      </c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</row>
    <row r="6" spans="1:162" s="2" customFormat="1" ht="78" customHeight="1">
      <c r="A6" s="262"/>
      <c r="B6" s="262"/>
      <c r="C6" s="262"/>
      <c r="D6" s="262"/>
      <c r="E6" s="262"/>
      <c r="F6" s="262"/>
      <c r="G6" s="262"/>
      <c r="H6" s="276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0"/>
      <c r="BT6" s="270"/>
      <c r="BU6" s="270"/>
      <c r="BV6" s="270"/>
      <c r="BW6" s="270"/>
      <c r="BX6" s="270"/>
      <c r="BY6" s="270"/>
      <c r="BZ6" s="270"/>
      <c r="CA6" s="270"/>
      <c r="CB6" s="270"/>
      <c r="CC6" s="270"/>
      <c r="CD6" s="270"/>
      <c r="CE6" s="270"/>
      <c r="CF6" s="270"/>
      <c r="CG6" s="270"/>
      <c r="CH6" s="270"/>
      <c r="CI6" s="270"/>
      <c r="CJ6" s="270"/>
      <c r="CK6" s="270"/>
      <c r="CL6" s="270"/>
      <c r="CM6" s="271"/>
      <c r="CN6" s="261"/>
      <c r="CO6" s="262"/>
      <c r="CP6" s="262"/>
      <c r="CQ6" s="262"/>
      <c r="CR6" s="262"/>
      <c r="CS6" s="262"/>
      <c r="CT6" s="262"/>
      <c r="CU6" s="276"/>
      <c r="CV6" s="261"/>
      <c r="CW6" s="262"/>
      <c r="CX6" s="262"/>
      <c r="CY6" s="262"/>
      <c r="CZ6" s="262"/>
      <c r="DA6" s="262"/>
      <c r="DB6" s="262"/>
      <c r="DC6" s="262"/>
      <c r="DD6" s="262"/>
      <c r="DE6" s="276"/>
      <c r="DF6" s="279"/>
      <c r="DG6" s="263" t="s">
        <v>250</v>
      </c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5"/>
      <c r="DT6" s="263" t="s">
        <v>251</v>
      </c>
      <c r="DU6" s="264"/>
      <c r="DV6" s="264"/>
      <c r="DW6" s="264"/>
      <c r="DX6" s="264"/>
      <c r="DY6" s="264"/>
      <c r="DZ6" s="264"/>
      <c r="EA6" s="264"/>
      <c r="EB6" s="264"/>
      <c r="EC6" s="264"/>
      <c r="ED6" s="264"/>
      <c r="EE6" s="264"/>
      <c r="EF6" s="265"/>
      <c r="EG6" s="263" t="s">
        <v>252</v>
      </c>
      <c r="EH6" s="264"/>
      <c r="EI6" s="264"/>
      <c r="EJ6" s="264"/>
      <c r="EK6" s="264"/>
      <c r="EL6" s="264"/>
      <c r="EM6" s="264"/>
      <c r="EN6" s="264"/>
      <c r="EO6" s="264"/>
      <c r="EP6" s="264"/>
      <c r="EQ6" s="264"/>
      <c r="ER6" s="264"/>
      <c r="ES6" s="265"/>
      <c r="ET6" s="261"/>
      <c r="EU6" s="262"/>
      <c r="EV6" s="262"/>
      <c r="EW6" s="262"/>
      <c r="EX6" s="262"/>
      <c r="EY6" s="262"/>
      <c r="EZ6" s="262"/>
      <c r="FA6" s="262"/>
      <c r="FB6" s="262"/>
      <c r="FC6" s="262"/>
      <c r="FD6" s="262"/>
      <c r="FE6" s="262"/>
      <c r="FF6" s="262"/>
    </row>
    <row r="7" spans="1:162" s="3" customFormat="1" ht="12" thickBot="1">
      <c r="A7" s="249" t="s">
        <v>11</v>
      </c>
      <c r="B7" s="249"/>
      <c r="C7" s="249"/>
      <c r="D7" s="249"/>
      <c r="E7" s="249"/>
      <c r="F7" s="249"/>
      <c r="G7" s="249"/>
      <c r="H7" s="250"/>
      <c r="I7" s="249" t="s">
        <v>12</v>
      </c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50"/>
      <c r="CN7" s="251" t="s">
        <v>13</v>
      </c>
      <c r="CO7" s="252"/>
      <c r="CP7" s="252"/>
      <c r="CQ7" s="252"/>
      <c r="CR7" s="252"/>
      <c r="CS7" s="252"/>
      <c r="CT7" s="252"/>
      <c r="CU7" s="253"/>
      <c r="CV7" s="251" t="s">
        <v>14</v>
      </c>
      <c r="CW7" s="252"/>
      <c r="CX7" s="252"/>
      <c r="CY7" s="252"/>
      <c r="CZ7" s="252"/>
      <c r="DA7" s="252"/>
      <c r="DB7" s="252"/>
      <c r="DC7" s="252"/>
      <c r="DD7" s="252"/>
      <c r="DE7" s="253"/>
      <c r="DF7" s="31" t="s">
        <v>253</v>
      </c>
      <c r="DG7" s="244" t="s">
        <v>15</v>
      </c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 t="s">
        <v>16</v>
      </c>
      <c r="DU7" s="244"/>
      <c r="DV7" s="244"/>
      <c r="DW7" s="244"/>
      <c r="DX7" s="244"/>
      <c r="DY7" s="244"/>
      <c r="DZ7" s="244"/>
      <c r="EA7" s="244"/>
      <c r="EB7" s="244"/>
      <c r="EC7" s="244"/>
      <c r="ED7" s="244"/>
      <c r="EE7" s="244"/>
      <c r="EF7" s="244"/>
      <c r="EG7" s="244" t="s">
        <v>17</v>
      </c>
      <c r="EH7" s="244"/>
      <c r="EI7" s="244"/>
      <c r="EJ7" s="244"/>
      <c r="EK7" s="244"/>
      <c r="EL7" s="244"/>
      <c r="EM7" s="244"/>
      <c r="EN7" s="244"/>
      <c r="EO7" s="244"/>
      <c r="EP7" s="244"/>
      <c r="EQ7" s="244"/>
      <c r="ER7" s="244"/>
      <c r="ES7" s="244"/>
      <c r="ET7" s="244" t="s">
        <v>18</v>
      </c>
      <c r="EU7" s="244"/>
      <c r="EV7" s="244"/>
      <c r="EW7" s="244"/>
      <c r="EX7" s="244"/>
      <c r="EY7" s="244"/>
      <c r="EZ7" s="244"/>
      <c r="FA7" s="244"/>
      <c r="FB7" s="244"/>
      <c r="FC7" s="244"/>
      <c r="FD7" s="244"/>
      <c r="FE7" s="244"/>
      <c r="FF7" s="244"/>
    </row>
    <row r="8" spans="1:162" s="2" customFormat="1" ht="14.25" customHeight="1">
      <c r="A8" s="65">
        <v>1</v>
      </c>
      <c r="B8" s="65"/>
      <c r="C8" s="65"/>
      <c r="D8" s="65"/>
      <c r="E8" s="65"/>
      <c r="F8" s="65"/>
      <c r="G8" s="65"/>
      <c r="H8" s="66"/>
      <c r="I8" s="245" t="s">
        <v>254</v>
      </c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246" t="s">
        <v>255</v>
      </c>
      <c r="CO8" s="247"/>
      <c r="CP8" s="247"/>
      <c r="CQ8" s="247"/>
      <c r="CR8" s="247"/>
      <c r="CS8" s="247"/>
      <c r="CT8" s="247"/>
      <c r="CU8" s="248"/>
      <c r="CV8" s="240" t="s">
        <v>42</v>
      </c>
      <c r="CW8" s="238"/>
      <c r="CX8" s="238"/>
      <c r="CY8" s="238"/>
      <c r="CZ8" s="238"/>
      <c r="DA8" s="238"/>
      <c r="DB8" s="238"/>
      <c r="DC8" s="238"/>
      <c r="DD8" s="238"/>
      <c r="DE8" s="239"/>
      <c r="DF8" s="30"/>
      <c r="DG8" s="216">
        <f>DG11+DG12+DG16</f>
        <v>31964125.53</v>
      </c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6">
        <f>DT11+DT12</f>
        <v>25861943.66</v>
      </c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6">
        <f>EG11+EG12</f>
        <v>26357640.66</v>
      </c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</row>
    <row r="9" spans="1:162" ht="117" customHeight="1">
      <c r="A9" s="57" t="s">
        <v>256</v>
      </c>
      <c r="B9" s="57"/>
      <c r="C9" s="57"/>
      <c r="D9" s="57"/>
      <c r="E9" s="57"/>
      <c r="F9" s="57"/>
      <c r="G9" s="57"/>
      <c r="H9" s="58"/>
      <c r="I9" s="242" t="s">
        <v>257</v>
      </c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56" t="s">
        <v>258</v>
      </c>
      <c r="CO9" s="57"/>
      <c r="CP9" s="57"/>
      <c r="CQ9" s="57"/>
      <c r="CR9" s="57"/>
      <c r="CS9" s="57"/>
      <c r="CT9" s="57"/>
      <c r="CU9" s="58"/>
      <c r="CV9" s="59" t="s">
        <v>42</v>
      </c>
      <c r="CW9" s="57"/>
      <c r="CX9" s="57"/>
      <c r="CY9" s="57"/>
      <c r="CZ9" s="57"/>
      <c r="DA9" s="57"/>
      <c r="DB9" s="57"/>
      <c r="DC9" s="57"/>
      <c r="DD9" s="57"/>
      <c r="DE9" s="58"/>
      <c r="DF9" s="30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6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</row>
    <row r="10" spans="1:162" s="4" customFormat="1" ht="31.5" customHeight="1">
      <c r="A10" s="57" t="s">
        <v>259</v>
      </c>
      <c r="B10" s="57"/>
      <c r="C10" s="57"/>
      <c r="D10" s="57"/>
      <c r="E10" s="57"/>
      <c r="F10" s="57"/>
      <c r="G10" s="57"/>
      <c r="H10" s="58"/>
      <c r="I10" s="242" t="s">
        <v>260</v>
      </c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56" t="s">
        <v>261</v>
      </c>
      <c r="CO10" s="57"/>
      <c r="CP10" s="57"/>
      <c r="CQ10" s="57"/>
      <c r="CR10" s="57"/>
      <c r="CS10" s="57"/>
      <c r="CT10" s="57"/>
      <c r="CU10" s="58"/>
      <c r="CV10" s="59" t="s">
        <v>42</v>
      </c>
      <c r="CW10" s="57"/>
      <c r="CX10" s="57"/>
      <c r="CY10" s="57"/>
      <c r="CZ10" s="57"/>
      <c r="DA10" s="57"/>
      <c r="DB10" s="57"/>
      <c r="DC10" s="57"/>
      <c r="DD10" s="57"/>
      <c r="DE10" s="58"/>
      <c r="DF10" s="30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16"/>
      <c r="DT10" s="216"/>
      <c r="DU10" s="216"/>
      <c r="DV10" s="216"/>
      <c r="DW10" s="216"/>
      <c r="DX10" s="216"/>
      <c r="DY10" s="216"/>
      <c r="DZ10" s="216"/>
      <c r="EA10" s="216"/>
      <c r="EB10" s="216"/>
      <c r="EC10" s="216"/>
      <c r="ED10" s="216"/>
      <c r="EE10" s="216"/>
      <c r="EF10" s="216"/>
      <c r="EG10" s="216"/>
      <c r="EH10" s="216"/>
      <c r="EI10" s="216"/>
      <c r="EJ10" s="216"/>
      <c r="EK10" s="216"/>
      <c r="EL10" s="216"/>
      <c r="EM10" s="216"/>
      <c r="EN10" s="216"/>
      <c r="EO10" s="216"/>
      <c r="EP10" s="216"/>
      <c r="EQ10" s="216"/>
      <c r="ER10" s="216"/>
      <c r="ES10" s="216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</row>
    <row r="11" spans="1:162" s="4" customFormat="1" ht="23.25" customHeight="1">
      <c r="A11" s="57" t="s">
        <v>262</v>
      </c>
      <c r="B11" s="57"/>
      <c r="C11" s="57"/>
      <c r="D11" s="57"/>
      <c r="E11" s="57"/>
      <c r="F11" s="57"/>
      <c r="G11" s="57"/>
      <c r="H11" s="58"/>
      <c r="I11" s="242" t="s">
        <v>263</v>
      </c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56" t="s">
        <v>264</v>
      </c>
      <c r="CO11" s="57"/>
      <c r="CP11" s="57"/>
      <c r="CQ11" s="57"/>
      <c r="CR11" s="57"/>
      <c r="CS11" s="57"/>
      <c r="CT11" s="57"/>
      <c r="CU11" s="58"/>
      <c r="CV11" s="59" t="s">
        <v>42</v>
      </c>
      <c r="CW11" s="57"/>
      <c r="CX11" s="57"/>
      <c r="CY11" s="57"/>
      <c r="CZ11" s="57"/>
      <c r="DA11" s="57"/>
      <c r="DB11" s="57"/>
      <c r="DC11" s="57"/>
      <c r="DD11" s="57"/>
      <c r="DE11" s="58"/>
      <c r="DF11" s="30"/>
      <c r="DG11" s="216">
        <v>13553550.53</v>
      </c>
      <c r="DH11" s="216"/>
      <c r="DI11" s="216"/>
      <c r="DJ11" s="216"/>
      <c r="DK11" s="216"/>
      <c r="DL11" s="216"/>
      <c r="DM11" s="216"/>
      <c r="DN11" s="216"/>
      <c r="DO11" s="216"/>
      <c r="DP11" s="216"/>
      <c r="DQ11" s="216"/>
      <c r="DR11" s="216"/>
      <c r="DS11" s="216"/>
      <c r="DT11" s="216">
        <v>13553550.53</v>
      </c>
      <c r="DU11" s="216"/>
      <c r="DV11" s="216"/>
      <c r="DW11" s="216"/>
      <c r="DX11" s="216"/>
      <c r="DY11" s="216"/>
      <c r="DZ11" s="216"/>
      <c r="EA11" s="216"/>
      <c r="EB11" s="216"/>
      <c r="EC11" s="216"/>
      <c r="ED11" s="216"/>
      <c r="EE11" s="216"/>
      <c r="EF11" s="216"/>
      <c r="EG11" s="216">
        <v>13553550.53</v>
      </c>
      <c r="EH11" s="216"/>
      <c r="EI11" s="216"/>
      <c r="EJ11" s="216"/>
      <c r="EK11" s="216"/>
      <c r="EL11" s="216"/>
      <c r="EM11" s="216"/>
      <c r="EN11" s="216"/>
      <c r="EO11" s="216"/>
      <c r="EP11" s="216"/>
      <c r="EQ11" s="216"/>
      <c r="ER11" s="216"/>
      <c r="ES11" s="216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</row>
    <row r="12" spans="1:162" ht="32.25" customHeight="1">
      <c r="A12" s="57" t="s">
        <v>265</v>
      </c>
      <c r="B12" s="57"/>
      <c r="C12" s="57"/>
      <c r="D12" s="57"/>
      <c r="E12" s="57"/>
      <c r="F12" s="57"/>
      <c r="G12" s="57"/>
      <c r="H12" s="58"/>
      <c r="I12" s="242" t="s">
        <v>266</v>
      </c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56" t="s">
        <v>267</v>
      </c>
      <c r="CO12" s="57"/>
      <c r="CP12" s="57"/>
      <c r="CQ12" s="57"/>
      <c r="CR12" s="57"/>
      <c r="CS12" s="57"/>
      <c r="CT12" s="57"/>
      <c r="CU12" s="58"/>
      <c r="CV12" s="59" t="s">
        <v>42</v>
      </c>
      <c r="CW12" s="57"/>
      <c r="CX12" s="57"/>
      <c r="CY12" s="57"/>
      <c r="CZ12" s="57"/>
      <c r="DA12" s="57"/>
      <c r="DB12" s="57"/>
      <c r="DC12" s="57"/>
      <c r="DD12" s="57"/>
      <c r="DE12" s="58"/>
      <c r="DF12" s="30"/>
      <c r="DG12" s="216">
        <f>18979209.7+17219-1018336-2163200+376100+64392-135896-57280+185166.3+0.6-0.6</f>
        <v>16247375</v>
      </c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>
        <v>12308393.13</v>
      </c>
      <c r="DU12" s="216"/>
      <c r="DV12" s="216"/>
      <c r="DW12" s="216"/>
      <c r="DX12" s="216"/>
      <c r="DY12" s="216"/>
      <c r="DZ12" s="216"/>
      <c r="EA12" s="216"/>
      <c r="EB12" s="216"/>
      <c r="EC12" s="216"/>
      <c r="ED12" s="216"/>
      <c r="EE12" s="216"/>
      <c r="EF12" s="216"/>
      <c r="EG12" s="216">
        <v>12804090.13</v>
      </c>
      <c r="EH12" s="216"/>
      <c r="EI12" s="216"/>
      <c r="EJ12" s="216"/>
      <c r="EK12" s="216"/>
      <c r="EL12" s="216"/>
      <c r="EM12" s="216"/>
      <c r="EN12" s="216"/>
      <c r="EO12" s="216"/>
      <c r="EP12" s="216"/>
      <c r="EQ12" s="216"/>
      <c r="ER12" s="216"/>
      <c r="ES12" s="216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</row>
    <row r="13" spans="1:162" ht="30" customHeight="1">
      <c r="A13" s="57" t="s">
        <v>268</v>
      </c>
      <c r="B13" s="57"/>
      <c r="C13" s="57"/>
      <c r="D13" s="57"/>
      <c r="E13" s="57"/>
      <c r="F13" s="57"/>
      <c r="G13" s="57"/>
      <c r="H13" s="58"/>
      <c r="I13" s="241" t="s">
        <v>269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56" t="s">
        <v>270</v>
      </c>
      <c r="CO13" s="57"/>
      <c r="CP13" s="57"/>
      <c r="CQ13" s="57"/>
      <c r="CR13" s="57"/>
      <c r="CS13" s="57"/>
      <c r="CT13" s="57"/>
      <c r="CU13" s="58"/>
      <c r="CV13" s="59" t="s">
        <v>42</v>
      </c>
      <c r="CW13" s="57"/>
      <c r="CX13" s="57"/>
      <c r="CY13" s="57"/>
      <c r="CZ13" s="57"/>
      <c r="DA13" s="57"/>
      <c r="DB13" s="57"/>
      <c r="DC13" s="57"/>
      <c r="DD13" s="57"/>
      <c r="DE13" s="58"/>
      <c r="DF13" s="30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J13" s="216"/>
      <c r="EK13" s="216"/>
      <c r="EL13" s="216"/>
      <c r="EM13" s="216"/>
      <c r="EN13" s="216"/>
      <c r="EO13" s="216"/>
      <c r="EP13" s="216"/>
      <c r="EQ13" s="216"/>
      <c r="ER13" s="216"/>
      <c r="ES13" s="216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</row>
    <row r="14" spans="1:162" ht="20.25" customHeight="1">
      <c r="A14" s="57" t="s">
        <v>271</v>
      </c>
      <c r="B14" s="57"/>
      <c r="C14" s="57"/>
      <c r="D14" s="57"/>
      <c r="E14" s="57"/>
      <c r="F14" s="57"/>
      <c r="G14" s="57"/>
      <c r="H14" s="58"/>
      <c r="I14" s="235" t="s">
        <v>272</v>
      </c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6"/>
      <c r="CM14" s="236"/>
      <c r="CN14" s="56" t="s">
        <v>273</v>
      </c>
      <c r="CO14" s="57"/>
      <c r="CP14" s="57"/>
      <c r="CQ14" s="57"/>
      <c r="CR14" s="57"/>
      <c r="CS14" s="57"/>
      <c r="CT14" s="57"/>
      <c r="CU14" s="58"/>
      <c r="CV14" s="59" t="s">
        <v>42</v>
      </c>
      <c r="CW14" s="57"/>
      <c r="CX14" s="57"/>
      <c r="CY14" s="57"/>
      <c r="CZ14" s="57"/>
      <c r="DA14" s="57"/>
      <c r="DB14" s="57"/>
      <c r="DC14" s="57"/>
      <c r="DD14" s="57"/>
      <c r="DE14" s="58"/>
      <c r="DF14" s="30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J14" s="216"/>
      <c r="EK14" s="216"/>
      <c r="EL14" s="216"/>
      <c r="EM14" s="216"/>
      <c r="EN14" s="216"/>
      <c r="EO14" s="216"/>
      <c r="EP14" s="216"/>
      <c r="EQ14" s="216"/>
      <c r="ER14" s="216"/>
      <c r="ES14" s="216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  <c r="FF14" s="217"/>
    </row>
    <row r="15" spans="1:162" ht="14.25" customHeight="1">
      <c r="A15" s="57" t="s">
        <v>274</v>
      </c>
      <c r="B15" s="57"/>
      <c r="C15" s="57"/>
      <c r="D15" s="57"/>
      <c r="E15" s="57"/>
      <c r="F15" s="57"/>
      <c r="G15" s="57"/>
      <c r="H15" s="58"/>
      <c r="I15" s="235" t="s">
        <v>275</v>
      </c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56" t="s">
        <v>276</v>
      </c>
      <c r="CO15" s="57"/>
      <c r="CP15" s="57"/>
      <c r="CQ15" s="57"/>
      <c r="CR15" s="57"/>
      <c r="CS15" s="57"/>
      <c r="CT15" s="57"/>
      <c r="CU15" s="58"/>
      <c r="CV15" s="59" t="s">
        <v>42</v>
      </c>
      <c r="CW15" s="57"/>
      <c r="CX15" s="57"/>
      <c r="CY15" s="57"/>
      <c r="CZ15" s="57"/>
      <c r="DA15" s="57"/>
      <c r="DB15" s="57"/>
      <c r="DC15" s="57"/>
      <c r="DD15" s="57"/>
      <c r="DE15" s="58"/>
      <c r="DF15" s="30"/>
      <c r="DG15" s="216">
        <f>DG8</f>
        <v>31964125.53</v>
      </c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>
        <v>25861943.66</v>
      </c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>
        <v>26357640.66</v>
      </c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</row>
    <row r="16" spans="1:162" ht="21.75" customHeight="1">
      <c r="A16" s="57" t="s">
        <v>277</v>
      </c>
      <c r="B16" s="57"/>
      <c r="C16" s="57"/>
      <c r="D16" s="57"/>
      <c r="E16" s="57"/>
      <c r="F16" s="57"/>
      <c r="G16" s="57"/>
      <c r="H16" s="58"/>
      <c r="I16" s="241" t="s">
        <v>278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56" t="s">
        <v>279</v>
      </c>
      <c r="CO16" s="57"/>
      <c r="CP16" s="57"/>
      <c r="CQ16" s="57"/>
      <c r="CR16" s="57"/>
      <c r="CS16" s="57"/>
      <c r="CT16" s="57"/>
      <c r="CU16" s="58"/>
      <c r="CV16" s="59" t="s">
        <v>42</v>
      </c>
      <c r="CW16" s="57"/>
      <c r="CX16" s="57"/>
      <c r="CY16" s="57"/>
      <c r="CZ16" s="57"/>
      <c r="DA16" s="57"/>
      <c r="DB16" s="57"/>
      <c r="DC16" s="57"/>
      <c r="DD16" s="57"/>
      <c r="DE16" s="58"/>
      <c r="DF16" s="30" t="s">
        <v>323</v>
      </c>
      <c r="DG16" s="216">
        <v>2163200</v>
      </c>
      <c r="DH16" s="216"/>
      <c r="DI16" s="216"/>
      <c r="DJ16" s="216"/>
      <c r="DK16" s="216"/>
      <c r="DL16" s="216"/>
      <c r="DM16" s="216"/>
      <c r="DN16" s="216"/>
      <c r="DO16" s="216"/>
      <c r="DP16" s="216"/>
      <c r="DQ16" s="216"/>
      <c r="DR16" s="216"/>
      <c r="DS16" s="216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</row>
    <row r="17" spans="1:162" ht="19.5" customHeight="1">
      <c r="A17" s="57" t="s">
        <v>280</v>
      </c>
      <c r="B17" s="57"/>
      <c r="C17" s="57"/>
      <c r="D17" s="57"/>
      <c r="E17" s="57"/>
      <c r="F17" s="57"/>
      <c r="G17" s="57"/>
      <c r="H17" s="58"/>
      <c r="I17" s="235" t="s">
        <v>272</v>
      </c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56" t="s">
        <v>281</v>
      </c>
      <c r="CO17" s="57"/>
      <c r="CP17" s="57"/>
      <c r="CQ17" s="57"/>
      <c r="CR17" s="57"/>
      <c r="CS17" s="57"/>
      <c r="CT17" s="57"/>
      <c r="CU17" s="58"/>
      <c r="CV17" s="59" t="s">
        <v>42</v>
      </c>
      <c r="CW17" s="57"/>
      <c r="CX17" s="57"/>
      <c r="CY17" s="57"/>
      <c r="CZ17" s="57"/>
      <c r="DA17" s="57"/>
      <c r="DB17" s="57"/>
      <c r="DC17" s="57"/>
      <c r="DD17" s="57"/>
      <c r="DE17" s="58"/>
      <c r="DF17" s="30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</row>
    <row r="18" spans="1:162" ht="18" customHeight="1">
      <c r="A18" s="57" t="s">
        <v>282</v>
      </c>
      <c r="B18" s="57"/>
      <c r="C18" s="57"/>
      <c r="D18" s="57"/>
      <c r="E18" s="57"/>
      <c r="F18" s="57"/>
      <c r="G18" s="57"/>
      <c r="H18" s="58"/>
      <c r="I18" s="235" t="s">
        <v>275</v>
      </c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56" t="s">
        <v>283</v>
      </c>
      <c r="CO18" s="57"/>
      <c r="CP18" s="57"/>
      <c r="CQ18" s="57"/>
      <c r="CR18" s="57"/>
      <c r="CS18" s="57"/>
      <c r="CT18" s="57"/>
      <c r="CU18" s="58"/>
      <c r="CV18" s="59" t="s">
        <v>42</v>
      </c>
      <c r="CW18" s="57"/>
      <c r="CX18" s="57"/>
      <c r="CY18" s="57"/>
      <c r="CZ18" s="57"/>
      <c r="DA18" s="57"/>
      <c r="DB18" s="57"/>
      <c r="DC18" s="57"/>
      <c r="DD18" s="57"/>
      <c r="DE18" s="58"/>
      <c r="DF18" s="30" t="s">
        <v>323</v>
      </c>
      <c r="DG18" s="216">
        <v>2163200</v>
      </c>
      <c r="DH18" s="216"/>
      <c r="DI18" s="216"/>
      <c r="DJ18" s="216"/>
      <c r="DK18" s="216"/>
      <c r="DL18" s="216"/>
      <c r="DM18" s="216"/>
      <c r="DN18" s="216"/>
      <c r="DO18" s="216"/>
      <c r="DP18" s="216"/>
      <c r="DQ18" s="216"/>
      <c r="DR18" s="216"/>
      <c r="DS18" s="216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</row>
    <row r="19" spans="1:162" ht="18" customHeight="1">
      <c r="A19" s="57" t="s">
        <v>284</v>
      </c>
      <c r="B19" s="57"/>
      <c r="C19" s="57"/>
      <c r="D19" s="57"/>
      <c r="E19" s="57"/>
      <c r="F19" s="57"/>
      <c r="G19" s="57"/>
      <c r="H19" s="58"/>
      <c r="I19" s="241" t="s">
        <v>285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56" t="s">
        <v>286</v>
      </c>
      <c r="CO19" s="57"/>
      <c r="CP19" s="57"/>
      <c r="CQ19" s="57"/>
      <c r="CR19" s="57"/>
      <c r="CS19" s="57"/>
      <c r="CT19" s="57"/>
      <c r="CU19" s="58"/>
      <c r="CV19" s="59" t="s">
        <v>42</v>
      </c>
      <c r="CW19" s="57"/>
      <c r="CX19" s="57"/>
      <c r="CY19" s="57"/>
      <c r="CZ19" s="57"/>
      <c r="DA19" s="57"/>
      <c r="DB19" s="57"/>
      <c r="DC19" s="57"/>
      <c r="DD19" s="57"/>
      <c r="DE19" s="58"/>
      <c r="DF19" s="30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7"/>
      <c r="DU19" s="217"/>
      <c r="DV19" s="217"/>
      <c r="DW19" s="217"/>
      <c r="DX19" s="217"/>
      <c r="DY19" s="217"/>
      <c r="DZ19" s="217"/>
      <c r="EA19" s="217"/>
      <c r="EB19" s="217"/>
      <c r="EC19" s="217"/>
      <c r="ED19" s="217"/>
      <c r="EE19" s="217"/>
      <c r="EF19" s="217"/>
      <c r="EG19" s="217"/>
      <c r="EH19" s="217"/>
      <c r="EI19" s="217"/>
      <c r="EJ19" s="217"/>
      <c r="EK19" s="217"/>
      <c r="EL19" s="217"/>
      <c r="EM19" s="217"/>
      <c r="EN19" s="217"/>
      <c r="EO19" s="217"/>
      <c r="EP19" s="217"/>
      <c r="EQ19" s="217"/>
      <c r="ER19" s="217"/>
      <c r="ES19" s="217"/>
      <c r="ET19" s="217"/>
      <c r="EU19" s="217"/>
      <c r="EV19" s="217"/>
      <c r="EW19" s="217"/>
      <c r="EX19" s="217"/>
      <c r="EY19" s="217"/>
      <c r="EZ19" s="217"/>
      <c r="FA19" s="217"/>
      <c r="FB19" s="217"/>
      <c r="FC19" s="217"/>
      <c r="FD19" s="217"/>
      <c r="FE19" s="217"/>
      <c r="FF19" s="217"/>
    </row>
    <row r="20" spans="1:162" ht="18.75" customHeight="1">
      <c r="A20" s="57" t="s">
        <v>287</v>
      </c>
      <c r="B20" s="57"/>
      <c r="C20" s="57"/>
      <c r="D20" s="57"/>
      <c r="E20" s="57"/>
      <c r="F20" s="57"/>
      <c r="G20" s="57"/>
      <c r="H20" s="58"/>
      <c r="I20" s="241" t="s">
        <v>288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56" t="s">
        <v>289</v>
      </c>
      <c r="CO20" s="57"/>
      <c r="CP20" s="57"/>
      <c r="CQ20" s="57"/>
      <c r="CR20" s="57"/>
      <c r="CS20" s="57"/>
      <c r="CT20" s="57"/>
      <c r="CU20" s="58"/>
      <c r="CV20" s="59" t="s">
        <v>42</v>
      </c>
      <c r="CW20" s="57"/>
      <c r="CX20" s="57"/>
      <c r="CY20" s="57"/>
      <c r="CZ20" s="57"/>
      <c r="DA20" s="57"/>
      <c r="DB20" s="57"/>
      <c r="DC20" s="57"/>
      <c r="DD20" s="57"/>
      <c r="DE20" s="58"/>
      <c r="DF20" s="30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7"/>
      <c r="EJ20" s="217"/>
      <c r="EK20" s="217"/>
      <c r="EL20" s="217"/>
      <c r="EM20" s="217"/>
      <c r="EN20" s="217"/>
      <c r="EO20" s="217"/>
      <c r="EP20" s="217"/>
      <c r="EQ20" s="217"/>
      <c r="ER20" s="217"/>
      <c r="ES20" s="217"/>
      <c r="ET20" s="217"/>
      <c r="EU20" s="217"/>
      <c r="EV20" s="217"/>
      <c r="EW20" s="217"/>
      <c r="EX20" s="217"/>
      <c r="EY20" s="217"/>
      <c r="EZ20" s="217"/>
      <c r="FA20" s="217"/>
      <c r="FB20" s="217"/>
      <c r="FC20" s="217"/>
      <c r="FD20" s="217"/>
      <c r="FE20" s="217"/>
      <c r="FF20" s="217"/>
    </row>
    <row r="21" spans="1:162" s="5" customFormat="1" ht="18" customHeight="1">
      <c r="A21" s="57" t="s">
        <v>290</v>
      </c>
      <c r="B21" s="57"/>
      <c r="C21" s="57"/>
      <c r="D21" s="57"/>
      <c r="E21" s="57"/>
      <c r="F21" s="57"/>
      <c r="G21" s="57"/>
      <c r="H21" s="58"/>
      <c r="I21" s="235" t="s">
        <v>272</v>
      </c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56" t="s">
        <v>291</v>
      </c>
      <c r="CO21" s="57"/>
      <c r="CP21" s="57"/>
      <c r="CQ21" s="57"/>
      <c r="CR21" s="57"/>
      <c r="CS21" s="57"/>
      <c r="CT21" s="57"/>
      <c r="CU21" s="58"/>
      <c r="CV21" s="59" t="s">
        <v>42</v>
      </c>
      <c r="CW21" s="57"/>
      <c r="CX21" s="57"/>
      <c r="CY21" s="57"/>
      <c r="CZ21" s="57"/>
      <c r="DA21" s="57"/>
      <c r="DB21" s="57"/>
      <c r="DC21" s="57"/>
      <c r="DD21" s="57"/>
      <c r="DE21" s="58"/>
      <c r="DF21" s="30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7"/>
      <c r="ET21" s="217"/>
      <c r="EU21" s="217"/>
      <c r="EV21" s="217"/>
      <c r="EW21" s="217"/>
      <c r="EX21" s="217"/>
      <c r="EY21" s="217"/>
      <c r="EZ21" s="217"/>
      <c r="FA21" s="217"/>
      <c r="FB21" s="217"/>
      <c r="FC21" s="217"/>
      <c r="FD21" s="217"/>
      <c r="FE21" s="217"/>
      <c r="FF21" s="217"/>
    </row>
    <row r="22" spans="1:162" ht="18" customHeight="1">
      <c r="A22" s="57" t="s">
        <v>292</v>
      </c>
      <c r="B22" s="57"/>
      <c r="C22" s="57"/>
      <c r="D22" s="57"/>
      <c r="E22" s="57"/>
      <c r="F22" s="57"/>
      <c r="G22" s="57"/>
      <c r="H22" s="58"/>
      <c r="I22" s="235" t="s">
        <v>275</v>
      </c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56" t="s">
        <v>293</v>
      </c>
      <c r="CO22" s="57"/>
      <c r="CP22" s="57"/>
      <c r="CQ22" s="57"/>
      <c r="CR22" s="57"/>
      <c r="CS22" s="57"/>
      <c r="CT22" s="57"/>
      <c r="CU22" s="58"/>
      <c r="CV22" s="59" t="s">
        <v>42</v>
      </c>
      <c r="CW22" s="57"/>
      <c r="CX22" s="57"/>
      <c r="CY22" s="57"/>
      <c r="CZ22" s="57"/>
      <c r="DA22" s="57"/>
      <c r="DB22" s="57"/>
      <c r="DC22" s="57"/>
      <c r="DD22" s="57"/>
      <c r="DE22" s="58"/>
      <c r="DF22" s="30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7"/>
      <c r="FE22" s="217"/>
      <c r="FF22" s="217"/>
    </row>
    <row r="23" spans="1:162" ht="18.75" customHeight="1" thickBot="1">
      <c r="A23" s="57" t="s">
        <v>294</v>
      </c>
      <c r="B23" s="57"/>
      <c r="C23" s="57"/>
      <c r="D23" s="57"/>
      <c r="E23" s="57"/>
      <c r="F23" s="57"/>
      <c r="G23" s="57"/>
      <c r="H23" s="58"/>
      <c r="I23" s="241" t="s">
        <v>295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40" t="s">
        <v>296</v>
      </c>
      <c r="CO23" s="41"/>
      <c r="CP23" s="41"/>
      <c r="CQ23" s="41"/>
      <c r="CR23" s="41"/>
      <c r="CS23" s="41"/>
      <c r="CT23" s="41"/>
      <c r="CU23" s="42"/>
      <c r="CV23" s="43" t="s">
        <v>42</v>
      </c>
      <c r="CW23" s="41"/>
      <c r="CX23" s="41"/>
      <c r="CY23" s="41"/>
      <c r="CZ23" s="41"/>
      <c r="DA23" s="41"/>
      <c r="DB23" s="41"/>
      <c r="DC23" s="41"/>
      <c r="DD23" s="41"/>
      <c r="DE23" s="42"/>
      <c r="DF23" s="30"/>
      <c r="DG23" s="216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  <c r="EQ23" s="217"/>
      <c r="ER23" s="217"/>
      <c r="ES23" s="217"/>
      <c r="ET23" s="217"/>
      <c r="EU23" s="217"/>
      <c r="EV23" s="217"/>
      <c r="EW23" s="217"/>
      <c r="EX23" s="217"/>
      <c r="EY23" s="217"/>
      <c r="EZ23" s="217"/>
      <c r="FA23" s="217"/>
      <c r="FB23" s="217"/>
      <c r="FC23" s="217"/>
      <c r="FD23" s="217"/>
      <c r="FE23" s="217"/>
      <c r="FF23" s="217"/>
    </row>
    <row r="24" spans="1:162" ht="21" customHeight="1">
      <c r="A24" s="57" t="s">
        <v>297</v>
      </c>
      <c r="B24" s="57"/>
      <c r="C24" s="57"/>
      <c r="D24" s="57"/>
      <c r="E24" s="57"/>
      <c r="F24" s="57"/>
      <c r="G24" s="57"/>
      <c r="H24" s="58"/>
      <c r="I24" s="235" t="s">
        <v>272</v>
      </c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7" t="s">
        <v>298</v>
      </c>
      <c r="CO24" s="238"/>
      <c r="CP24" s="238"/>
      <c r="CQ24" s="238"/>
      <c r="CR24" s="238"/>
      <c r="CS24" s="238"/>
      <c r="CT24" s="238"/>
      <c r="CU24" s="239"/>
      <c r="CV24" s="240" t="s">
        <v>42</v>
      </c>
      <c r="CW24" s="238"/>
      <c r="CX24" s="238"/>
      <c r="CY24" s="238"/>
      <c r="CZ24" s="238"/>
      <c r="DA24" s="238"/>
      <c r="DB24" s="238"/>
      <c r="DC24" s="238"/>
      <c r="DD24" s="238"/>
      <c r="DE24" s="239"/>
      <c r="DF24" s="30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  <c r="EF24" s="217"/>
      <c r="EG24" s="217"/>
      <c r="EH24" s="217"/>
      <c r="EI24" s="217"/>
      <c r="EJ24" s="217"/>
      <c r="EK24" s="217"/>
      <c r="EL24" s="217"/>
      <c r="EM24" s="217"/>
      <c r="EN24" s="217"/>
      <c r="EO24" s="217"/>
      <c r="EP24" s="217"/>
      <c r="EQ24" s="217"/>
      <c r="ER24" s="217"/>
      <c r="ES24" s="217"/>
      <c r="ET24" s="217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7"/>
      <c r="FF24" s="217"/>
    </row>
    <row r="25" spans="1:162" ht="18.75" customHeight="1">
      <c r="A25" s="57" t="s">
        <v>299</v>
      </c>
      <c r="B25" s="57"/>
      <c r="C25" s="57"/>
      <c r="D25" s="57"/>
      <c r="E25" s="57"/>
      <c r="F25" s="57"/>
      <c r="G25" s="57"/>
      <c r="H25" s="58"/>
      <c r="I25" s="235" t="s">
        <v>300</v>
      </c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56" t="s">
        <v>301</v>
      </c>
      <c r="CO25" s="57"/>
      <c r="CP25" s="57"/>
      <c r="CQ25" s="57"/>
      <c r="CR25" s="57"/>
      <c r="CS25" s="57"/>
      <c r="CT25" s="57"/>
      <c r="CU25" s="58"/>
      <c r="CV25" s="59" t="s">
        <v>42</v>
      </c>
      <c r="CW25" s="57"/>
      <c r="CX25" s="57"/>
      <c r="CY25" s="57"/>
      <c r="CZ25" s="57"/>
      <c r="DA25" s="57"/>
      <c r="DB25" s="57"/>
      <c r="DC25" s="57"/>
      <c r="DD25" s="57"/>
      <c r="DE25" s="58"/>
      <c r="DF25" s="30"/>
      <c r="DG25" s="216"/>
      <c r="DH25" s="216"/>
      <c r="DI25" s="216"/>
      <c r="DJ25" s="216"/>
      <c r="DK25" s="216"/>
      <c r="DL25" s="216"/>
      <c r="DM25" s="216"/>
      <c r="DN25" s="216"/>
      <c r="DO25" s="216"/>
      <c r="DP25" s="216"/>
      <c r="DQ25" s="216"/>
      <c r="DR25" s="216"/>
      <c r="DS25" s="216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</row>
    <row r="26" spans="1:162" ht="36" customHeight="1">
      <c r="A26" s="57" t="s">
        <v>12</v>
      </c>
      <c r="B26" s="57"/>
      <c r="C26" s="57"/>
      <c r="D26" s="57"/>
      <c r="E26" s="57"/>
      <c r="F26" s="57"/>
      <c r="G26" s="57"/>
      <c r="H26" s="58"/>
      <c r="I26" s="233" t="s">
        <v>302</v>
      </c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56" t="s">
        <v>303</v>
      </c>
      <c r="CO26" s="57"/>
      <c r="CP26" s="57"/>
      <c r="CQ26" s="57"/>
      <c r="CR26" s="57"/>
      <c r="CS26" s="57"/>
      <c r="CT26" s="57"/>
      <c r="CU26" s="58"/>
      <c r="CV26" s="59" t="s">
        <v>42</v>
      </c>
      <c r="CW26" s="57"/>
      <c r="CX26" s="57"/>
      <c r="CY26" s="57"/>
      <c r="CZ26" s="57"/>
      <c r="DA26" s="57"/>
      <c r="DB26" s="57"/>
      <c r="DC26" s="57"/>
      <c r="DD26" s="57"/>
      <c r="DE26" s="58"/>
      <c r="DF26" s="30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  <c r="EF26" s="217"/>
      <c r="EG26" s="217"/>
      <c r="EH26" s="217"/>
      <c r="EI26" s="217"/>
      <c r="EJ26" s="217"/>
      <c r="EK26" s="217"/>
      <c r="EL26" s="217"/>
      <c r="EM26" s="217"/>
      <c r="EN26" s="217"/>
      <c r="EO26" s="217"/>
      <c r="EP26" s="217"/>
      <c r="EQ26" s="217"/>
      <c r="ER26" s="217"/>
      <c r="ES26" s="217"/>
      <c r="ET26" s="217"/>
      <c r="EU26" s="217"/>
      <c r="EV26" s="217"/>
      <c r="EW26" s="217"/>
      <c r="EX26" s="217"/>
      <c r="EY26" s="217"/>
      <c r="EZ26" s="217"/>
      <c r="FA26" s="217"/>
      <c r="FB26" s="217"/>
      <c r="FC26" s="217"/>
      <c r="FD26" s="217"/>
      <c r="FE26" s="217"/>
      <c r="FF26" s="217"/>
    </row>
    <row r="27" spans="1:162" ht="12.75" customHeight="1">
      <c r="A27" s="219"/>
      <c r="B27" s="219"/>
      <c r="C27" s="219"/>
      <c r="D27" s="219"/>
      <c r="E27" s="219"/>
      <c r="F27" s="219"/>
      <c r="G27" s="219"/>
      <c r="H27" s="220"/>
      <c r="I27" s="222" t="s">
        <v>304</v>
      </c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4"/>
      <c r="CN27" s="225" t="s">
        <v>305</v>
      </c>
      <c r="CO27" s="219"/>
      <c r="CP27" s="219"/>
      <c r="CQ27" s="219"/>
      <c r="CR27" s="219"/>
      <c r="CS27" s="219"/>
      <c r="CT27" s="219"/>
      <c r="CU27" s="220"/>
      <c r="CV27" s="229"/>
      <c r="CW27" s="219"/>
      <c r="CX27" s="219"/>
      <c r="CY27" s="219"/>
      <c r="CZ27" s="219"/>
      <c r="DA27" s="219"/>
      <c r="DB27" s="219"/>
      <c r="DC27" s="219"/>
      <c r="DD27" s="219"/>
      <c r="DE27" s="220"/>
      <c r="DF27" s="30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/>
      <c r="ES27" s="217"/>
      <c r="ET27" s="217"/>
      <c r="EU27" s="217"/>
      <c r="EV27" s="217"/>
      <c r="EW27" s="217"/>
      <c r="EX27" s="217"/>
      <c r="EY27" s="217"/>
      <c r="EZ27" s="217"/>
      <c r="FA27" s="217"/>
      <c r="FB27" s="217"/>
      <c r="FC27" s="217"/>
      <c r="FD27" s="217"/>
      <c r="FE27" s="217"/>
      <c r="FF27" s="217"/>
    </row>
    <row r="28" spans="1:162" ht="12.75" customHeight="1">
      <c r="A28" s="213"/>
      <c r="B28" s="213"/>
      <c r="C28" s="213"/>
      <c r="D28" s="213"/>
      <c r="E28" s="213"/>
      <c r="F28" s="213"/>
      <c r="G28" s="213"/>
      <c r="H28" s="221"/>
      <c r="I28" s="231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84"/>
      <c r="CO28" s="213"/>
      <c r="CP28" s="213"/>
      <c r="CQ28" s="213"/>
      <c r="CR28" s="213"/>
      <c r="CS28" s="213"/>
      <c r="CT28" s="213"/>
      <c r="CU28" s="221"/>
      <c r="CV28" s="285"/>
      <c r="CW28" s="213"/>
      <c r="CX28" s="213"/>
      <c r="CY28" s="213"/>
      <c r="CZ28" s="213"/>
      <c r="DA28" s="213"/>
      <c r="DB28" s="213"/>
      <c r="DC28" s="213"/>
      <c r="DD28" s="213"/>
      <c r="DE28" s="221"/>
      <c r="DF28" s="30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FC28" s="217"/>
      <c r="FD28" s="217"/>
      <c r="FE28" s="217"/>
      <c r="FF28" s="217"/>
    </row>
    <row r="29" spans="1:162" ht="12.75" customHeight="1">
      <c r="A29" s="57" t="s">
        <v>13</v>
      </c>
      <c r="B29" s="57"/>
      <c r="C29" s="57"/>
      <c r="D29" s="57"/>
      <c r="E29" s="57"/>
      <c r="F29" s="57"/>
      <c r="G29" s="57"/>
      <c r="H29" s="58"/>
      <c r="I29" s="233" t="s">
        <v>306</v>
      </c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56" t="s">
        <v>307</v>
      </c>
      <c r="CO29" s="57"/>
      <c r="CP29" s="57"/>
      <c r="CQ29" s="57"/>
      <c r="CR29" s="57"/>
      <c r="CS29" s="57"/>
      <c r="CT29" s="57"/>
      <c r="CU29" s="58"/>
      <c r="CV29" s="59" t="s">
        <v>42</v>
      </c>
      <c r="CW29" s="57"/>
      <c r="CX29" s="57"/>
      <c r="CY29" s="57"/>
      <c r="CZ29" s="57"/>
      <c r="DA29" s="57"/>
      <c r="DB29" s="57"/>
      <c r="DC29" s="57"/>
      <c r="DD29" s="57"/>
      <c r="DE29" s="58"/>
      <c r="DF29" s="30"/>
      <c r="DG29" s="216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6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6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  <c r="FB29" s="217"/>
      <c r="FC29" s="217"/>
      <c r="FD29" s="217"/>
      <c r="FE29" s="217"/>
      <c r="FF29" s="217"/>
    </row>
    <row r="30" spans="1:162" ht="12.75" customHeight="1">
      <c r="A30" s="219"/>
      <c r="B30" s="219"/>
      <c r="C30" s="219"/>
      <c r="D30" s="219"/>
      <c r="E30" s="219"/>
      <c r="F30" s="219"/>
      <c r="G30" s="219"/>
      <c r="H30" s="220"/>
      <c r="I30" s="222" t="s">
        <v>304</v>
      </c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4"/>
      <c r="CN30" s="225" t="s">
        <v>308</v>
      </c>
      <c r="CO30" s="219"/>
      <c r="CP30" s="219"/>
      <c r="CQ30" s="219"/>
      <c r="CR30" s="219"/>
      <c r="CS30" s="219"/>
      <c r="CT30" s="219"/>
      <c r="CU30" s="220"/>
      <c r="CV30" s="229"/>
      <c r="CW30" s="219"/>
      <c r="CX30" s="219"/>
      <c r="CY30" s="219"/>
      <c r="CZ30" s="219"/>
      <c r="DA30" s="219"/>
      <c r="DB30" s="219"/>
      <c r="DC30" s="219"/>
      <c r="DD30" s="219"/>
      <c r="DE30" s="220"/>
      <c r="DF30" s="30"/>
      <c r="DG30" s="216">
        <f>DG15</f>
        <v>31964125.53</v>
      </c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6">
        <v>25861943.66</v>
      </c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6">
        <v>26357640.66</v>
      </c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</row>
    <row r="31" spans="1:162" ht="12.75" customHeight="1" thickBot="1">
      <c r="A31" s="213"/>
      <c r="B31" s="213"/>
      <c r="C31" s="213"/>
      <c r="D31" s="213"/>
      <c r="E31" s="213"/>
      <c r="F31" s="213"/>
      <c r="G31" s="213"/>
      <c r="H31" s="221"/>
      <c r="I31" s="231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26"/>
      <c r="CO31" s="227"/>
      <c r="CP31" s="227"/>
      <c r="CQ31" s="227"/>
      <c r="CR31" s="227"/>
      <c r="CS31" s="227"/>
      <c r="CT31" s="227"/>
      <c r="CU31" s="228"/>
      <c r="CV31" s="230"/>
      <c r="CW31" s="227"/>
      <c r="CX31" s="227"/>
      <c r="CY31" s="227"/>
      <c r="CZ31" s="227"/>
      <c r="DA31" s="227"/>
      <c r="DB31" s="227"/>
      <c r="DC31" s="227"/>
      <c r="DD31" s="227"/>
      <c r="DE31" s="228"/>
      <c r="DF31" s="30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</row>
    <row r="32" ht="12.75" customHeight="1">
      <c r="FA32" s="1"/>
    </row>
    <row r="33" spans="9:157" ht="12.75" customHeight="1">
      <c r="I33" s="1" t="s">
        <v>309</v>
      </c>
      <c r="FA33" s="1"/>
    </row>
    <row r="34" spans="9:157" ht="12.75" customHeight="1">
      <c r="I34" s="1" t="s">
        <v>310</v>
      </c>
      <c r="AQ34" s="208" t="s">
        <v>226</v>
      </c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Y34" s="218" t="s">
        <v>311</v>
      </c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5"/>
      <c r="CT34" s="215"/>
      <c r="CU34" s="215"/>
      <c r="CV34" s="215"/>
      <c r="CW34" s="215"/>
      <c r="CX34" s="215"/>
      <c r="FA34" s="1"/>
    </row>
    <row r="35" spans="1:16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11" t="s">
        <v>312</v>
      </c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3"/>
      <c r="BJ35" s="3"/>
      <c r="BK35" s="211" t="s">
        <v>21</v>
      </c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3"/>
      <c r="BX35" s="3"/>
      <c r="BY35" s="211" t="s">
        <v>22</v>
      </c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</row>
    <row r="36" spans="1:162" ht="9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3"/>
      <c r="BJ36" s="3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3"/>
      <c r="BX36" s="3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</row>
    <row r="37" spans="9:157" ht="12.75" customHeight="1">
      <c r="I37" s="1" t="s">
        <v>313</v>
      </c>
      <c r="AM37" s="208" t="s">
        <v>314</v>
      </c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G37" s="208" t="s">
        <v>315</v>
      </c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CA37" s="213" t="s">
        <v>316</v>
      </c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FA37" s="1"/>
    </row>
    <row r="38" spans="1:16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211" t="s">
        <v>312</v>
      </c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3"/>
      <c r="BF38" s="3"/>
      <c r="BG38" s="211" t="s">
        <v>317</v>
      </c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3"/>
      <c r="BZ38" s="3"/>
      <c r="CA38" s="211" t="s">
        <v>318</v>
      </c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</row>
    <row r="39" spans="1:162" ht="11.2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3"/>
      <c r="BF39" s="3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3"/>
      <c r="BZ39" s="3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</row>
    <row r="40" spans="9:157" ht="14.25" customHeight="1">
      <c r="I40" s="214" t="s">
        <v>23</v>
      </c>
      <c r="J40" s="214"/>
      <c r="K40" s="213" t="s">
        <v>326</v>
      </c>
      <c r="L40" s="213"/>
      <c r="M40" s="213"/>
      <c r="N40" s="215" t="s">
        <v>23</v>
      </c>
      <c r="O40" s="215"/>
      <c r="Q40" s="213" t="s">
        <v>324</v>
      </c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4">
        <v>20</v>
      </c>
      <c r="AG40" s="214"/>
      <c r="AH40" s="214"/>
      <c r="AI40" s="206" t="s">
        <v>197</v>
      </c>
      <c r="AJ40" s="206"/>
      <c r="AK40" s="206"/>
      <c r="AL40" s="1" t="s">
        <v>5</v>
      </c>
      <c r="FA40" s="1"/>
    </row>
    <row r="41" ht="9.75" customHeight="1">
      <c r="FA41" s="1"/>
    </row>
    <row r="42" spans="1:157" ht="12" customHeight="1" hidden="1" thickBo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1"/>
      <c r="FA42" s="1"/>
    </row>
    <row r="43" spans="1:157" ht="15.75" customHeight="1">
      <c r="A43" s="22" t="s">
        <v>319</v>
      </c>
      <c r="CM43" s="23"/>
      <c r="FA43" s="1"/>
    </row>
    <row r="44" spans="1:157" ht="19.5" customHeight="1">
      <c r="A44" s="207" t="s">
        <v>320</v>
      </c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9"/>
      <c r="FA44" s="1"/>
    </row>
    <row r="45" spans="1:162" ht="12" customHeight="1">
      <c r="A45" s="210" t="s">
        <v>321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2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</row>
    <row r="46" spans="1:162" ht="26.25" customHeight="1">
      <c r="A46" s="2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25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</row>
    <row r="47" spans="1:157" ht="15" customHeight="1">
      <c r="A47" s="207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AH47" s="208" t="s">
        <v>322</v>
      </c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9"/>
      <c r="FA47" s="1"/>
    </row>
    <row r="48" spans="1:162" ht="10.5" customHeight="1">
      <c r="A48" s="210" t="s">
        <v>21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3"/>
      <c r="AA48" s="3"/>
      <c r="AB48" s="3"/>
      <c r="AC48" s="3"/>
      <c r="AD48" s="3"/>
      <c r="AE48" s="3"/>
      <c r="AF48" s="3"/>
      <c r="AG48" s="3"/>
      <c r="AH48" s="211" t="s">
        <v>22</v>
      </c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2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</row>
    <row r="49" spans="1:157" ht="33.75" customHeight="1">
      <c r="A49" s="22"/>
      <c r="CM49" s="23"/>
      <c r="FA49" s="1"/>
    </row>
    <row r="50" spans="1:157" ht="19.5" customHeight="1">
      <c r="A50" s="283" t="s">
        <v>23</v>
      </c>
      <c r="B50" s="214"/>
      <c r="C50" s="213" t="s">
        <v>326</v>
      </c>
      <c r="D50" s="213"/>
      <c r="E50" s="213"/>
      <c r="F50" s="215" t="s">
        <v>23</v>
      </c>
      <c r="G50" s="215"/>
      <c r="I50" s="213" t="s">
        <v>324</v>
      </c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4">
        <v>20</v>
      </c>
      <c r="Y50" s="214"/>
      <c r="Z50" s="214"/>
      <c r="AA50" s="206" t="s">
        <v>197</v>
      </c>
      <c r="AB50" s="206"/>
      <c r="AC50" s="206"/>
      <c r="AD50" s="1" t="s">
        <v>5</v>
      </c>
      <c r="CM50" s="23"/>
      <c r="FA50" s="1"/>
    </row>
    <row r="51" spans="1:157" ht="33.75" customHeight="1" thickBo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8"/>
      <c r="FA51" s="1"/>
    </row>
    <row r="52" spans="1:157" ht="33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FA52" s="1"/>
    </row>
  </sheetData>
  <sheetProtection/>
  <mergeCells count="237">
    <mergeCell ref="CV27:DE28"/>
    <mergeCell ref="DT29:EF29"/>
    <mergeCell ref="I31:CM31"/>
    <mergeCell ref="AQ34:BH34"/>
    <mergeCell ref="BK34:BV34"/>
    <mergeCell ref="X50:Z50"/>
    <mergeCell ref="AA50:AC50"/>
    <mergeCell ref="DG27:DS28"/>
    <mergeCell ref="DT27:EF28"/>
    <mergeCell ref="AM37:BD37"/>
    <mergeCell ref="DR1:EZ1"/>
    <mergeCell ref="B2:FE2"/>
    <mergeCell ref="A4:H6"/>
    <mergeCell ref="A50:B50"/>
    <mergeCell ref="C50:E50"/>
    <mergeCell ref="F50:G50"/>
    <mergeCell ref="I50:W50"/>
    <mergeCell ref="A27:H28"/>
    <mergeCell ref="I27:CM27"/>
    <mergeCell ref="CN27:CU28"/>
    <mergeCell ref="I4:CM6"/>
    <mergeCell ref="CN4:CU6"/>
    <mergeCell ref="CV4:DE6"/>
    <mergeCell ref="DF4:DF6"/>
    <mergeCell ref="DG4:FF4"/>
    <mergeCell ref="DG5:DL5"/>
    <mergeCell ref="DM5:DO5"/>
    <mergeCell ref="DP5:DS5"/>
    <mergeCell ref="DT5:DY5"/>
    <mergeCell ref="DZ5:EB5"/>
    <mergeCell ref="EC5:EF5"/>
    <mergeCell ref="EG5:EL5"/>
    <mergeCell ref="EM5:EO5"/>
    <mergeCell ref="EP5:ES5"/>
    <mergeCell ref="ET5:FF6"/>
    <mergeCell ref="DG6:DS6"/>
    <mergeCell ref="DT6:EF6"/>
    <mergeCell ref="EG6:ES6"/>
    <mergeCell ref="A7:H7"/>
    <mergeCell ref="I7:CM7"/>
    <mergeCell ref="CN7:CU7"/>
    <mergeCell ref="CV7:DE7"/>
    <mergeCell ref="DG7:DS7"/>
    <mergeCell ref="DT7:EF7"/>
    <mergeCell ref="EG7:ES7"/>
    <mergeCell ref="ET7:FF7"/>
    <mergeCell ref="A8:H8"/>
    <mergeCell ref="I8:CM8"/>
    <mergeCell ref="CN8:CU8"/>
    <mergeCell ref="CV8:DE8"/>
    <mergeCell ref="DG8:DS8"/>
    <mergeCell ref="DT8:EF8"/>
    <mergeCell ref="EG8:ES8"/>
    <mergeCell ref="ET8:FF8"/>
    <mergeCell ref="A9:H9"/>
    <mergeCell ref="I9:CM9"/>
    <mergeCell ref="CN9:CU9"/>
    <mergeCell ref="CV9:DE9"/>
    <mergeCell ref="DG9:DS9"/>
    <mergeCell ref="DT9:EF9"/>
    <mergeCell ref="EG9:ES9"/>
    <mergeCell ref="ET9:FF9"/>
    <mergeCell ref="A10:H10"/>
    <mergeCell ref="I10:CM10"/>
    <mergeCell ref="CN10:CU10"/>
    <mergeCell ref="CV10:DE10"/>
    <mergeCell ref="DG10:DS10"/>
    <mergeCell ref="DT10:EF10"/>
    <mergeCell ref="EG10:ES10"/>
    <mergeCell ref="ET10:FF10"/>
    <mergeCell ref="A11:H11"/>
    <mergeCell ref="I11:CM11"/>
    <mergeCell ref="CN11:CU11"/>
    <mergeCell ref="CV11:DE11"/>
    <mergeCell ref="DG11:DS11"/>
    <mergeCell ref="DT11:EF11"/>
    <mergeCell ref="EG11:ES11"/>
    <mergeCell ref="ET11:FF11"/>
    <mergeCell ref="A12:H12"/>
    <mergeCell ref="I12:CM12"/>
    <mergeCell ref="CN12:CU12"/>
    <mergeCell ref="CV12:DE12"/>
    <mergeCell ref="DG12:DS12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A14:H14"/>
    <mergeCell ref="I14:CM14"/>
    <mergeCell ref="CN14:CU14"/>
    <mergeCell ref="CV14:DE14"/>
    <mergeCell ref="DG14:DS14"/>
    <mergeCell ref="DT14:EF14"/>
    <mergeCell ref="EG14:ES14"/>
    <mergeCell ref="ET14:FF14"/>
    <mergeCell ref="A15:H15"/>
    <mergeCell ref="I15:CM15"/>
    <mergeCell ref="CN15:CU15"/>
    <mergeCell ref="CV15:DE15"/>
    <mergeCell ref="DG15:DS15"/>
    <mergeCell ref="DT15:EF15"/>
    <mergeCell ref="EG15:ES15"/>
    <mergeCell ref="ET15:FF15"/>
    <mergeCell ref="A16:H16"/>
    <mergeCell ref="I16:CM16"/>
    <mergeCell ref="CN16:CU16"/>
    <mergeCell ref="CV16:DE16"/>
    <mergeCell ref="DG16:DS16"/>
    <mergeCell ref="DT16:EF16"/>
    <mergeCell ref="EG16:ES16"/>
    <mergeCell ref="ET16:FF16"/>
    <mergeCell ref="A17:H17"/>
    <mergeCell ref="I17:CM17"/>
    <mergeCell ref="CN17:CU17"/>
    <mergeCell ref="CV17:DE17"/>
    <mergeCell ref="DG17:DS17"/>
    <mergeCell ref="DT17:EF17"/>
    <mergeCell ref="EG17:ES17"/>
    <mergeCell ref="ET17:FF17"/>
    <mergeCell ref="A18:H18"/>
    <mergeCell ref="I18:CM18"/>
    <mergeCell ref="CN18:CU18"/>
    <mergeCell ref="CV18:DE18"/>
    <mergeCell ref="DG18:DS18"/>
    <mergeCell ref="DT18:EF18"/>
    <mergeCell ref="EG18:ES18"/>
    <mergeCell ref="ET18:FF18"/>
    <mergeCell ref="A19:H19"/>
    <mergeCell ref="I19:CM19"/>
    <mergeCell ref="CN19:CU19"/>
    <mergeCell ref="CV19:DE19"/>
    <mergeCell ref="DG19:DS19"/>
    <mergeCell ref="DT19:EF19"/>
    <mergeCell ref="EG19:ES19"/>
    <mergeCell ref="ET19:FF19"/>
    <mergeCell ref="A20:H20"/>
    <mergeCell ref="I20:CM20"/>
    <mergeCell ref="CN20:CU20"/>
    <mergeCell ref="CV20:DE20"/>
    <mergeCell ref="DG20:DS20"/>
    <mergeCell ref="DT20:EF20"/>
    <mergeCell ref="EG20:ES20"/>
    <mergeCell ref="ET20:FF20"/>
    <mergeCell ref="A21:H21"/>
    <mergeCell ref="I21:CM21"/>
    <mergeCell ref="CN21:CU21"/>
    <mergeCell ref="CV21:DE21"/>
    <mergeCell ref="DG21:DS21"/>
    <mergeCell ref="DT21:EF21"/>
    <mergeCell ref="EG21:ES21"/>
    <mergeCell ref="ET21:FF21"/>
    <mergeCell ref="A22:H22"/>
    <mergeCell ref="I22:CM22"/>
    <mergeCell ref="CN22:CU22"/>
    <mergeCell ref="CV22:DE22"/>
    <mergeCell ref="DG22:DS22"/>
    <mergeCell ref="DT22:EF22"/>
    <mergeCell ref="EG22:ES22"/>
    <mergeCell ref="ET22:FF22"/>
    <mergeCell ref="A23:H23"/>
    <mergeCell ref="I23:CM23"/>
    <mergeCell ref="CN23:CU23"/>
    <mergeCell ref="CV23:DE23"/>
    <mergeCell ref="DG23:DS23"/>
    <mergeCell ref="DT23:EF23"/>
    <mergeCell ref="EG23:ES23"/>
    <mergeCell ref="ET23:FF23"/>
    <mergeCell ref="A24:H24"/>
    <mergeCell ref="I24:CM24"/>
    <mergeCell ref="CN24:CU24"/>
    <mergeCell ref="CV24:DE24"/>
    <mergeCell ref="DG24:DS24"/>
    <mergeCell ref="DT24:EF24"/>
    <mergeCell ref="EG24:ES24"/>
    <mergeCell ref="ET24:FF24"/>
    <mergeCell ref="A25:H25"/>
    <mergeCell ref="I25:CM25"/>
    <mergeCell ref="CN25:CU25"/>
    <mergeCell ref="CV25:DE25"/>
    <mergeCell ref="DG25:DS25"/>
    <mergeCell ref="DT25:EF25"/>
    <mergeCell ref="EG25:ES25"/>
    <mergeCell ref="ET25:FF25"/>
    <mergeCell ref="A26:H26"/>
    <mergeCell ref="I26:CM26"/>
    <mergeCell ref="CN26:CU26"/>
    <mergeCell ref="CV26:DE26"/>
    <mergeCell ref="DG26:DS26"/>
    <mergeCell ref="DT26:EF26"/>
    <mergeCell ref="EG26:ES26"/>
    <mergeCell ref="ET26:FF26"/>
    <mergeCell ref="EG27:ES28"/>
    <mergeCell ref="ET27:FF28"/>
    <mergeCell ref="I28:CM28"/>
    <mergeCell ref="A29:H29"/>
    <mergeCell ref="I29:CM29"/>
    <mergeCell ref="CN29:CU29"/>
    <mergeCell ref="CV29:DE29"/>
    <mergeCell ref="DG29:DS29"/>
    <mergeCell ref="EG29:ES29"/>
    <mergeCell ref="ET29:FF29"/>
    <mergeCell ref="A30:H31"/>
    <mergeCell ref="I30:CM30"/>
    <mergeCell ref="CN30:CU31"/>
    <mergeCell ref="CV30:DE31"/>
    <mergeCell ref="DG30:DS31"/>
    <mergeCell ref="DT30:EF31"/>
    <mergeCell ref="EG30:ES31"/>
    <mergeCell ref="ET30:FF31"/>
    <mergeCell ref="BY34:CX34"/>
    <mergeCell ref="AQ35:BH35"/>
    <mergeCell ref="BK35:BV35"/>
    <mergeCell ref="BY35:CR35"/>
    <mergeCell ref="BG37:BX37"/>
    <mergeCell ref="CA37:CR37"/>
    <mergeCell ref="AM38:BD38"/>
    <mergeCell ref="BG38:BX38"/>
    <mergeCell ref="CA38:CR38"/>
    <mergeCell ref="I40:J40"/>
    <mergeCell ref="K40:M40"/>
    <mergeCell ref="N40:O40"/>
    <mergeCell ref="Q40:AE40"/>
    <mergeCell ref="AF40:AH40"/>
    <mergeCell ref="AI40:AK40"/>
    <mergeCell ref="A44:CM44"/>
    <mergeCell ref="A45:CM45"/>
    <mergeCell ref="A47:Y47"/>
    <mergeCell ref="AH47:CM47"/>
    <mergeCell ref="A48:Y48"/>
    <mergeCell ref="AH48:CM48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BUH1</cp:lastModifiedBy>
  <cp:lastPrinted>2020-12-01T13:42:29Z</cp:lastPrinted>
  <dcterms:created xsi:type="dcterms:W3CDTF">2011-01-11T10:25:48Z</dcterms:created>
  <dcterms:modified xsi:type="dcterms:W3CDTF">2020-12-01T13:42:35Z</dcterms:modified>
  <cp:category/>
  <cp:version/>
  <cp:contentType/>
  <cp:contentStatus/>
</cp:coreProperties>
</file>