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'стр.1_4'!$23:$26</definedName>
    <definedName name="_xlnm.Print_Titles" localSheetId="1">'стр.5_6'!$3:$6</definedName>
  </definedNames>
  <calcPr fullCalcOnLoad="1"/>
</workbook>
</file>

<file path=xl/sharedStrings.xml><?xml version="1.0" encoding="utf-8"?>
<sst xmlns="http://schemas.openxmlformats.org/spreadsheetml/2006/main" count="790" uniqueCount="327">
  <si>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</si>
  <si>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</si>
  <si>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</si>
  <si>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</si>
  <si>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</si>
  <si>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</si>
  <si>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</si>
  <si>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</si>
  <si>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</si>
  <si>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</si>
  <si>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</si>
  <si>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</si>
  <si>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</si>
  <si>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</si>
  <si>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</si>
  <si>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</si>
  <si>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</si>
  <si>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</si>
  <si>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</si>
  <si>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</si>
  <si>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</si>
  <si>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</si>
  <si>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</si>
  <si>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</si>
  <si>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</si>
  <si>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</si>
  <si>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</si>
  <si>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</si>
  <si>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</si>
  <si>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</si>
  <si>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</si>
  <si>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</si>
  <si>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</si>
  <si>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</si>
  <si>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</si>
  <si>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</si>
  <si>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</si>
  <si>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</si>
  <si>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</si>
  <si>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</si>
  <si>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</si>
  <si>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</si>
  <si>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</si>
  <si>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</si>
  <si>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</si>
  <si>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</si>
  <si>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</si>
  <si>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</si>
  <si>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</si>
  <si>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</si>
  <si>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</si>
  <si>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</si>
  <si>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</si>
  <si>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</si>
  <si>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</si>
  <si>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</si>
  <si>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</si>
  <si>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</si>
  <si>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</si>
  <si>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</si>
  <si>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</si>
  <si>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</si>
  <si>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</si>
  <si>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</si>
  <si>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</si>
  <si>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</si>
  <si>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</si>
  <si>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</si>
  <si>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</si>
  <si>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</si>
  <si>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</si>
  <si>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</si>
  <si>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</si>
  <si>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</si>
  <si>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</si>
  <si>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</si>
  <si>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</si>
  <si>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</si>
  <si>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</si>
  <si>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</si>
  <si>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</si>
  <si>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</si>
  <si>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</si>
  <si>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</si>
  <si>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</si>
  <si>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</si>
  <si>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</si>
  <si>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</si>
  <si>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</si>
  <si>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</si>
  <si>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</si>
  <si>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</si>
  <si>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</si>
  <si>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</si>
  <si>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</si>
  <si>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</si>
  <si>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</si>
  <si>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</si>
  <si>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</si>
  <si>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</si>
  <si>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</si>
  <si>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</si>
  <si>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</si>
  <si>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</si>
  <si>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</si>
  <si>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</si>
  <si>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</si>
  <si>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</si>
  <si>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</si>
  <si>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</si>
  <si>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</si>
  <si>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</si>
  <si>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</si>
  <si>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</si>
  <si>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</si>
  <si>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</si>
  <si>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</si>
  <si>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</si>
  <si>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</si>
  <si>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</si>
  <si>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</si>
  <si>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</si>
  <si>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</si>
  <si>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</si>
  <si>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</si>
  <si>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</si>
  <si>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</si>
  <si>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</si>
  <si>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</si>
  <si>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</si>
  <si>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</si>
  <si>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</si>
  <si>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</si>
  <si>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</si>
  <si>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</si>
  <si>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</si>
  <si>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</si>
  <si>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</si>
  <si>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</si>
  <si>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</si>
  <si>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</si>
  <si>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</si>
  <si>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</si>
  <si>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</si>
  <si>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</si>
  <si>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</si>
  <si>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</si>
  <si>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</si>
  <si>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</si>
  <si>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</si>
  <si>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</si>
  <si>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</si>
  <si>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</si>
  <si>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</si>
  <si>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</si>
  <si>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</si>
  <si>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</si>
  <si>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</si>
  <si>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</si>
  <si>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</si>
  <si>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</si>
  <si>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</si>
  <si>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</si>
  <si>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</si>
  <si>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</si>
  <si>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</si>
  <si>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</si>
  <si>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</si>
  <si>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</si>
  <si>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</si>
  <si>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</si>
  <si>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</si>
  <si>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</si>
  <si>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</si>
  <si>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</si>
  <si>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</si>
  <si>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</si>
  <si>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</si>
  <si>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</si>
  <si>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</si>
  <si>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</si>
  <si>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</si>
  <si>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</si>
  <si>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</si>
  <si>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</si>
  <si>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</si>
  <si>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</si>
  <si>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</si>
  <si>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</si>
  <si>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</si>
  <si>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</si>
  <si>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</si>
  <si>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</si>
  <si>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</si>
  <si>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</si>
  <si>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</si>
  <si>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</si>
  <si>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</si>
  <si>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</si>
  <si>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</si>
  <si>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</si>
  <si>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</si>
  <si>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</si>
  <si>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</si>
  <si>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</si>
  <si>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</si>
  <si>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</si>
  <si>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</si>
  <si>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</si>
  <si>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</si>
  <si>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</si>
  <si>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</si>
  <si>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</si>
  <si>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</si>
  <si>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</si>
  <si>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</si>
  <si>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</si>
  <si>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</si>
  <si>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</si>
  <si>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</si>
  <si>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</si>
  <si>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</si>
  <si>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</si>
  <si>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</si>
  <si>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</si>
  <si>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</si>
  <si>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</si>
  <si>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</si>
  <si>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</si>
  <si>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</si>
  <si>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</si>
  <si>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</si>
  <si>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</si>
  <si>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</si>
  <si>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</si>
  <si>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</si>
  <si>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</si>
  <si>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</si>
  <si>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</si>
  <si>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</si>
  <si>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</si>
  <si>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</si>
  <si>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</si>
  <si>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</si>
  <si>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</si>
  <si>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</si>
  <si>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</si>
  <si>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</si>
  <si>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</si>
  <si>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</si>
  <si>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</si>
  <si>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</si>
  <si>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</si>
  <si>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</si>
  <si>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</si>
  <si>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</si>
  <si>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</si>
  <si>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</si>
  <si>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</si>
  <si>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</si>
  <si>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20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</si>
  <si>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</si>
  <si>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</si>
  <si>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</si>
  <si>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</si>
  <si>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</si>
  <si>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</si>
  <si>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</si>
  <si>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</si>
  <si>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</si>
  <si>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</si>
  <si>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</si>
  <si>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</si>
  <si>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</si>
  <si>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</si>
  <si>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</si>
  <si>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</si>
  <si>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</si>
  <si>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285 0701 52000 00310</t>
  </si>
  <si>
    <t>285 0702 54000 00310</t>
  </si>
  <si>
    <t>285 0702 58000 00310</t>
  </si>
  <si>
    <t>МАОУ ОСОШ №1</t>
  </si>
  <si>
    <t>285 0702 30000 00310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</si>
  <si>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</si>
  <si>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</si>
  <si>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285 0701 00000 00000</t>
  </si>
  <si>
    <t>285 0701 00000 10000</t>
  </si>
  <si>
    <t>285 0702 00000 00000</t>
  </si>
  <si>
    <t>285 0702 00000 10000</t>
  </si>
  <si>
    <t>директор</t>
  </si>
  <si>
    <t>главный бухгалтер</t>
  </si>
  <si>
    <t>Казаринова Елена Владимировна</t>
  </si>
  <si>
    <t>М.В.Кильдюшева</t>
  </si>
  <si>
    <t>2-79-26</t>
  </si>
  <si>
    <t>Отдел образования администрации Омутинского муниципального района</t>
  </si>
  <si>
    <t>Е.В.Казаринова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</si>
  <si>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</si>
  <si>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</si>
  <si>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дата</t>
  </si>
  <si>
    <t>Глава по БК</t>
  </si>
  <si>
    <t>7220003137</t>
  </si>
  <si>
    <t>722001001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</si>
  <si>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</si>
  <si>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</si>
  <si>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</si>
  <si>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</si>
  <si>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</si>
  <si>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</si>
  <si>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</si>
  <si>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285 0702 00000 20000</t>
  </si>
  <si>
    <t>План финансово-хозяйственной деятельности на 2020 год.</t>
  </si>
  <si>
    <t>(на 2020 г и плановый период 2021 и 2022годов)</t>
  </si>
  <si>
    <t>285 1004 30000 00000</t>
  </si>
  <si>
    <t>285 0702 24000 00000</t>
  </si>
  <si>
    <t>1410</t>
  </si>
  <si>
    <t>285 0702 24000 00223</t>
  </si>
  <si>
    <t>285 0702 24000 00310</t>
  </si>
  <si>
    <t>285 0707 57000 00000</t>
  </si>
  <si>
    <t>285 0707 00000 10000</t>
  </si>
  <si>
    <t>285 0702 40030 00000</t>
  </si>
  <si>
    <t>285 0702 20040 00000</t>
  </si>
  <si>
    <t>09</t>
  </si>
  <si>
    <t>сентября</t>
  </si>
  <si>
    <t>№8</t>
  </si>
  <si>
    <t>09.09.2020</t>
  </si>
  <si>
    <t>Заведюущий методическим кабинетом</t>
  </si>
  <si>
    <t>Шабанова Светлана Николаевна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</si>
</sst>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2" fontId="1" fillId="34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left" indent="3"/>
    </xf>
    <xf numFmtId="49" fontId="1" fillId="33" borderId="21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indent="4"/>
    </xf>
    <xf numFmtId="49" fontId="1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left" wrapText="1" indent="3"/>
    </xf>
    <xf numFmtId="0" fontId="1" fillId="33" borderId="22" xfId="0" applyNumberFormat="1" applyFont="1" applyFill="1" applyBorder="1" applyAlignment="1">
      <alignment horizontal="center" vertical="top" wrapText="1"/>
    </xf>
    <xf numFmtId="0" fontId="1" fillId="33" borderId="23" xfId="0" applyNumberFormat="1" applyFont="1" applyFill="1" applyBorder="1" applyAlignment="1">
      <alignment horizontal="center" vertical="top" wrapText="1"/>
    </xf>
    <xf numFmtId="0" fontId="1" fillId="33" borderId="24" xfId="0" applyNumberFormat="1" applyFont="1" applyFill="1" applyBorder="1" applyAlignment="1">
      <alignment horizontal="center" vertical="top" wrapText="1"/>
    </xf>
    <xf numFmtId="0" fontId="1" fillId="33" borderId="27" xfId="0" applyNumberFormat="1" applyFont="1" applyFill="1" applyBorder="1" applyAlignment="1">
      <alignment horizontal="right"/>
    </xf>
    <xf numFmtId="0" fontId="1" fillId="33" borderId="28" xfId="0" applyNumberFormat="1" applyFont="1" applyFill="1" applyBorder="1" applyAlignment="1">
      <alignment horizontal="right"/>
    </xf>
    <xf numFmtId="0" fontId="1" fillId="33" borderId="28" xfId="0" applyNumberFormat="1" applyFont="1" applyFill="1" applyBorder="1" applyAlignment="1">
      <alignment horizontal="left"/>
    </xf>
    <xf numFmtId="0" fontId="1" fillId="33" borderId="29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left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49" fontId="1" fillId="33" borderId="27" xfId="0" applyNumberFormat="1" applyFont="1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 vertical="top"/>
    </xf>
    <xf numFmtId="49" fontId="1" fillId="33" borderId="29" xfId="0" applyNumberFormat="1" applyFont="1" applyFill="1" applyBorder="1" applyAlignment="1">
      <alignment horizontal="center" vertical="top"/>
    </xf>
    <xf numFmtId="0" fontId="1" fillId="33" borderId="32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/>
    </xf>
    <xf numFmtId="49" fontId="1" fillId="33" borderId="36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left"/>
    </xf>
    <xf numFmtId="0" fontId="3" fillId="33" borderId="23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4" fillId="33" borderId="28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right"/>
    </xf>
    <xf numFmtId="49" fontId="3" fillId="33" borderId="23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49" fontId="1" fillId="33" borderId="23" xfId="0" applyNumberFormat="1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 indent="1"/>
    </xf>
    <xf numFmtId="0" fontId="1" fillId="33" borderId="18" xfId="0" applyNumberFormat="1" applyFont="1" applyFill="1" applyBorder="1" applyAlignment="1">
      <alignment horizontal="left" indent="1"/>
    </xf>
    <xf numFmtId="0" fontId="6" fillId="33" borderId="18" xfId="0" applyNumberFormat="1" applyFont="1" applyFill="1" applyBorder="1" applyAlignment="1">
      <alignment horizontal="left"/>
    </xf>
    <xf numFmtId="4" fontId="1" fillId="33" borderId="27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33" borderId="37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left" indent="2"/>
    </xf>
    <xf numFmtId="0" fontId="1" fillId="33" borderId="23" xfId="0" applyNumberFormat="1" applyFont="1" applyFill="1" applyBorder="1" applyAlignment="1">
      <alignment horizontal="left" indent="2"/>
    </xf>
    <xf numFmtId="0" fontId="1" fillId="33" borderId="25" xfId="0" applyNumberFormat="1" applyFont="1" applyFill="1" applyBorder="1" applyAlignment="1">
      <alignment horizontal="left" indent="2"/>
    </xf>
    <xf numFmtId="49" fontId="1" fillId="33" borderId="40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vertical="top" wrapText="1" indent="3"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3" xfId="0" applyNumberFormat="1" applyFont="1" applyFill="1" applyBorder="1" applyAlignment="1">
      <alignment horizontal="left" wrapText="1" indent="1"/>
    </xf>
    <xf numFmtId="0" fontId="1" fillId="33" borderId="23" xfId="0" applyNumberFormat="1" applyFont="1" applyFill="1" applyBorder="1" applyAlignment="1">
      <alignment horizontal="left" indent="1"/>
    </xf>
    <xf numFmtId="0" fontId="1" fillId="33" borderId="25" xfId="0" applyNumberFormat="1" applyFont="1" applyFill="1" applyBorder="1" applyAlignment="1">
      <alignment horizontal="left" indent="1"/>
    </xf>
    <xf numFmtId="0" fontId="1" fillId="33" borderId="27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3" borderId="42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0" fontId="1" fillId="33" borderId="38" xfId="0" applyNumberFormat="1" applyFont="1" applyFill="1" applyBorder="1" applyAlignment="1">
      <alignment horizontal="center"/>
    </xf>
    <xf numFmtId="0" fontId="1" fillId="33" borderId="43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left" indent="3"/>
    </xf>
    <xf numFmtId="0" fontId="1" fillId="33" borderId="23" xfId="0" applyNumberFormat="1" applyFont="1" applyFill="1" applyBorder="1" applyAlignment="1">
      <alignment horizontal="left" indent="3"/>
    </xf>
    <xf numFmtId="0" fontId="1" fillId="33" borderId="25" xfId="0" applyNumberFormat="1" applyFont="1" applyFill="1" applyBorder="1" applyAlignment="1">
      <alignment horizontal="left" indent="3"/>
    </xf>
    <xf numFmtId="0" fontId="1" fillId="33" borderId="23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left" wrapText="1" indent="2"/>
    </xf>
    <xf numFmtId="0" fontId="1" fillId="33" borderId="18" xfId="0" applyNumberFormat="1" applyFont="1" applyFill="1" applyBorder="1" applyAlignment="1">
      <alignment horizontal="left" indent="2"/>
    </xf>
    <xf numFmtId="0" fontId="1" fillId="33" borderId="18" xfId="0" applyNumberFormat="1" applyFont="1" applyFill="1" applyBorder="1" applyAlignment="1">
      <alignment horizontal="left" wrapText="1" indent="4"/>
    </xf>
    <xf numFmtId="0" fontId="1" fillId="33" borderId="18" xfId="0" applyNumberFormat="1" applyFont="1" applyFill="1" applyBorder="1" applyAlignment="1">
      <alignment horizontal="left" indent="4"/>
    </xf>
    <xf numFmtId="4" fontId="1" fillId="33" borderId="45" xfId="0" applyNumberFormat="1" applyFont="1" applyFill="1" applyBorder="1" applyAlignment="1">
      <alignment horizontal="center"/>
    </xf>
    <xf numFmtId="4" fontId="1" fillId="33" borderId="46" xfId="0" applyNumberFormat="1" applyFont="1" applyFill="1" applyBorder="1" applyAlignment="1">
      <alignment horizontal="center"/>
    </xf>
    <xf numFmtId="4" fontId="1" fillId="33" borderId="47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1" fillId="33" borderId="46" xfId="0" applyNumberFormat="1" applyFont="1" applyFill="1" applyBorder="1" applyAlignment="1">
      <alignment horizontal="center"/>
    </xf>
    <xf numFmtId="0" fontId="1" fillId="33" borderId="48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4"/>
    </xf>
    <xf numFmtId="0" fontId="1" fillId="33" borderId="23" xfId="0" applyNumberFormat="1" applyFont="1" applyFill="1" applyBorder="1" applyAlignment="1">
      <alignment horizontal="left" indent="4"/>
    </xf>
    <xf numFmtId="0" fontId="1" fillId="33" borderId="25" xfId="0" applyNumberFormat="1" applyFont="1" applyFill="1" applyBorder="1" applyAlignment="1">
      <alignment horizontal="left" indent="4"/>
    </xf>
    <xf numFmtId="49" fontId="1" fillId="33" borderId="49" xfId="0" applyNumberFormat="1" applyFont="1" applyFill="1" applyBorder="1" applyAlignment="1">
      <alignment horizontal="center"/>
    </xf>
    <xf numFmtId="49" fontId="1" fillId="33" borderId="46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49" fontId="1" fillId="33" borderId="45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26" xfId="0" applyNumberFormat="1" applyFont="1" applyBorder="1" applyAlignment="1">
      <alignment horizontal="left" indent="4"/>
    </xf>
    <xf numFmtId="49" fontId="1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4" fontId="1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0" fillId="33" borderId="0" xfId="0" applyFill="1" applyAlignment="1">
      <alignment horizontal="left"/>
    </xf>
    <xf numFmtId="0" fontId="1" fillId="33" borderId="0" xfId="0" applyNumberFormat="1" applyFont="1" applyFill="1" applyBorder="1" applyAlignment="1">
      <alignment horizontal="left" wrapText="1"/>
    </xf>
    <xf numFmtId="2" fontId="1" fillId="33" borderId="32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2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1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left" wrapText="1" indent="3"/>
    </xf>
    <xf numFmtId="0" fontId="1" fillId="0" borderId="4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28" xfId="0" applyNumberFormat="1" applyFont="1" applyBorder="1" applyAlignment="1">
      <alignment horizontal="left" indent="4"/>
    </xf>
    <xf numFmtId="0" fontId="1" fillId="0" borderId="42" xfId="0" applyNumberFormat="1" applyFont="1" applyBorder="1" applyAlignment="1">
      <alignment horizontal="left" indent="4"/>
    </xf>
    <xf numFmtId="0" fontId="4" fillId="0" borderId="28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4"/>
    </xf>
    <xf numFmtId="0" fontId="1" fillId="0" borderId="23" xfId="0" applyNumberFormat="1" applyFont="1" applyBorder="1" applyAlignment="1">
      <alignment horizontal="left" indent="4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78"/>
  <sheetViews>
    <sheetView tabSelected="1" view="pageBreakPreview" zoomScaleSheetLayoutView="100" zoomScalePageLayoutView="0" workbookViewId="0" topLeftCell="A146">
      <selection activeCell="HU142" sqref="HU142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0.875" style="1" customWidth="1"/>
    <col min="157" max="157" width="0.12890625" style="1" customWidth="1"/>
    <col min="158" max="158" width="0.875" style="1" hidden="1" customWidth="1"/>
    <col min="159" max="161" width="0" style="1" hidden="1" customWidth="1"/>
    <col min="162" max="164" width="0.875" style="1" hidden="1" customWidth="1"/>
    <col min="165" max="165" width="10.00390625" style="1" hidden="1" customWidth="1"/>
    <col min="166" max="166" width="0.875" style="1" hidden="1" customWidth="1"/>
    <col min="167" max="167" width="10.00390625" style="1" hidden="1" customWidth="1"/>
    <col min="168" max="168" width="0.875" style="1" hidden="1" customWidth="1"/>
    <col min="169" max="170" width="9.75390625" style="1" hidden="1" customWidth="1"/>
    <col min="171" max="172" width="0.875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6" width="8.00390625" style="1" hidden="1" customWidth="1"/>
    <col min="177" max="16384" width="0.875" style="1" customWidth="1"/>
  </cols>
  <sheetData>
    <row r="1" spans="1:161" s="2" customFormat="1" ht="10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91" t="s">
        <v>24</v>
      </c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</row>
    <row r="2" spans="1:161" s="2" customFormat="1" ht="1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90" t="s">
        <v>289</v>
      </c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</row>
    <row r="3" spans="1:161" s="3" customFormat="1" ht="8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92" t="s">
        <v>19</v>
      </c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</row>
    <row r="4" spans="1:161" s="2" customFormat="1" ht="1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90" t="s">
        <v>281</v>
      </c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</row>
    <row r="5" spans="1:161" s="3" customFormat="1" ht="8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92" t="s">
        <v>20</v>
      </c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</row>
    <row r="6" spans="1:161" s="2" customFormat="1" ht="10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21"/>
      <c r="EK6" s="21"/>
      <c r="EL6" s="90" t="s">
        <v>295</v>
      </c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</row>
    <row r="7" spans="1:161" s="3" customFormat="1" ht="8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92" t="s">
        <v>21</v>
      </c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22"/>
      <c r="EK7" s="22"/>
      <c r="EL7" s="92" t="s">
        <v>22</v>
      </c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</row>
    <row r="8" spans="1:161" s="2" customFormat="1" ht="10.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98" t="s">
        <v>23</v>
      </c>
      <c r="DX8" s="98"/>
      <c r="DY8" s="99" t="s">
        <v>321</v>
      </c>
      <c r="DZ8" s="99"/>
      <c r="EA8" s="99"/>
      <c r="EB8" s="100" t="s">
        <v>23</v>
      </c>
      <c r="EC8" s="100"/>
      <c r="ED8" s="21"/>
      <c r="EE8" s="99" t="s">
        <v>322</v>
      </c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8">
        <v>20</v>
      </c>
      <c r="EU8" s="98"/>
      <c r="EV8" s="98"/>
      <c r="EW8" s="89" t="s">
        <v>260</v>
      </c>
      <c r="EX8" s="89"/>
      <c r="EY8" s="89"/>
      <c r="EZ8" s="21" t="s">
        <v>5</v>
      </c>
      <c r="FA8" s="21"/>
      <c r="FB8" s="21"/>
      <c r="FC8" s="21"/>
      <c r="FD8" s="21"/>
      <c r="FE8" s="21"/>
    </row>
    <row r="9" spans="1:16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1" s="4" customFormat="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93" t="s">
        <v>310</v>
      </c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5" t="s">
        <v>323</v>
      </c>
      <c r="DG10" s="95"/>
      <c r="DH10" s="95"/>
      <c r="DI10" s="95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</row>
    <row r="11" spans="1:161" s="4" customFormat="1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93" t="s">
        <v>311</v>
      </c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96" t="s">
        <v>25</v>
      </c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9"/>
    </row>
    <row r="12" spans="1:16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97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3"/>
    </row>
    <row r="13" spans="1:16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02" t="s">
        <v>37</v>
      </c>
      <c r="BH13" s="102"/>
      <c r="BI13" s="102"/>
      <c r="BJ13" s="102"/>
      <c r="BK13" s="47" t="s">
        <v>321</v>
      </c>
      <c r="BL13" s="47"/>
      <c r="BM13" s="47"/>
      <c r="BN13" s="101" t="s">
        <v>23</v>
      </c>
      <c r="BO13" s="101"/>
      <c r="BP13" s="17"/>
      <c r="BQ13" s="47" t="s">
        <v>322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102">
        <v>20</v>
      </c>
      <c r="CG13" s="102"/>
      <c r="CH13" s="102"/>
      <c r="CI13" s="103" t="s">
        <v>260</v>
      </c>
      <c r="CJ13" s="103"/>
      <c r="CK13" s="103"/>
      <c r="CL13" s="17" t="s">
        <v>38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01" t="s">
        <v>298</v>
      </c>
      <c r="EG13" s="101"/>
      <c r="EH13" s="101"/>
      <c r="EI13" s="101"/>
      <c r="EJ13" s="101"/>
      <c r="EK13" s="101"/>
      <c r="EL13" s="101"/>
      <c r="EM13" s="101"/>
      <c r="EN13" s="101"/>
      <c r="EO13" s="101"/>
      <c r="EP13" s="201"/>
      <c r="EQ13" s="24" t="s">
        <v>26</v>
      </c>
      <c r="ER13" s="17"/>
      <c r="ES13" s="44" t="s">
        <v>324</v>
      </c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</row>
    <row r="14" spans="1:161" ht="19.5" customHeight="1">
      <c r="A14" s="101" t="s">
        <v>29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202" t="s">
        <v>27</v>
      </c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4" t="s">
        <v>27</v>
      </c>
      <c r="ER14" s="17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04" t="s">
        <v>294</v>
      </c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01" t="s">
        <v>299</v>
      </c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4" t="s">
        <v>28</v>
      </c>
      <c r="ER15" s="17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202" t="s">
        <v>27</v>
      </c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4" t="s">
        <v>27</v>
      </c>
      <c r="ER16" s="17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01" t="s">
        <v>31</v>
      </c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4" t="s">
        <v>31</v>
      </c>
      <c r="ER17" s="17"/>
      <c r="ES17" s="44" t="s">
        <v>300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04" t="s">
        <v>281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01" t="s">
        <v>32</v>
      </c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4" t="s">
        <v>32</v>
      </c>
      <c r="ER18" s="17"/>
      <c r="ES18" s="44" t="s">
        <v>301</v>
      </c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01" t="s">
        <v>33</v>
      </c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4" t="s">
        <v>33</v>
      </c>
      <c r="ER19" s="17"/>
      <c r="ES19" s="44" t="s">
        <v>34</v>
      </c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1" s="5" customFormat="1" ht="5.25" customHeight="1">
      <c r="A21" s="110" t="s">
        <v>39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58" t="s">
        <v>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9"/>
      <c r="BX23" s="64" t="s">
        <v>1</v>
      </c>
      <c r="BY23" s="65"/>
      <c r="BZ23" s="65"/>
      <c r="CA23" s="65"/>
      <c r="CB23" s="65"/>
      <c r="CC23" s="65"/>
      <c r="CD23" s="65"/>
      <c r="CE23" s="66"/>
      <c r="CF23" s="64" t="s">
        <v>2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6"/>
      <c r="CS23" s="64" t="s">
        <v>3</v>
      </c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6"/>
      <c r="DF23" s="73" t="s">
        <v>10</v>
      </c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</row>
    <row r="24" spans="1:161" ht="11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1"/>
      <c r="BX24" s="67"/>
      <c r="BY24" s="68"/>
      <c r="BZ24" s="68"/>
      <c r="CA24" s="68"/>
      <c r="CB24" s="68"/>
      <c r="CC24" s="68"/>
      <c r="CD24" s="68"/>
      <c r="CE24" s="69"/>
      <c r="CF24" s="67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9"/>
      <c r="CS24" s="67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9"/>
      <c r="DF24" s="53" t="s">
        <v>4</v>
      </c>
      <c r="DG24" s="54"/>
      <c r="DH24" s="54"/>
      <c r="DI24" s="54"/>
      <c r="DJ24" s="54"/>
      <c r="DK24" s="54"/>
      <c r="DL24" s="57" t="s">
        <v>260</v>
      </c>
      <c r="DM24" s="57"/>
      <c r="DN24" s="57"/>
      <c r="DO24" s="55" t="s">
        <v>5</v>
      </c>
      <c r="DP24" s="55"/>
      <c r="DQ24" s="55"/>
      <c r="DR24" s="56"/>
      <c r="DS24" s="53" t="s">
        <v>4</v>
      </c>
      <c r="DT24" s="54"/>
      <c r="DU24" s="54"/>
      <c r="DV24" s="54"/>
      <c r="DW24" s="54"/>
      <c r="DX24" s="54"/>
      <c r="DY24" s="57" t="s">
        <v>261</v>
      </c>
      <c r="DZ24" s="57"/>
      <c r="EA24" s="57"/>
      <c r="EB24" s="55" t="s">
        <v>5</v>
      </c>
      <c r="EC24" s="55"/>
      <c r="ED24" s="55"/>
      <c r="EE24" s="56"/>
      <c r="EF24" s="53" t="s">
        <v>4</v>
      </c>
      <c r="EG24" s="54"/>
      <c r="EH24" s="54"/>
      <c r="EI24" s="54"/>
      <c r="EJ24" s="54"/>
      <c r="EK24" s="54"/>
      <c r="EL24" s="57" t="s">
        <v>262</v>
      </c>
      <c r="EM24" s="57"/>
      <c r="EN24" s="57"/>
      <c r="EO24" s="55" t="s">
        <v>5</v>
      </c>
      <c r="EP24" s="55"/>
      <c r="EQ24" s="55"/>
      <c r="ER24" s="56"/>
      <c r="ES24" s="64" t="s">
        <v>9</v>
      </c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</row>
    <row r="25" spans="1:161" ht="39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/>
      <c r="BX25" s="70"/>
      <c r="BY25" s="71"/>
      <c r="BZ25" s="71"/>
      <c r="CA25" s="71"/>
      <c r="CB25" s="71"/>
      <c r="CC25" s="71"/>
      <c r="CD25" s="71"/>
      <c r="CE25" s="72"/>
      <c r="CF25" s="70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2"/>
      <c r="CS25" s="70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/>
      <c r="DF25" s="50" t="s">
        <v>6</v>
      </c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2"/>
      <c r="DS25" s="50" t="s">
        <v>7</v>
      </c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2"/>
      <c r="EF25" s="50" t="s">
        <v>8</v>
      </c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2"/>
      <c r="ES25" s="70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1" ht="9" customHeight="1" thickBot="1">
      <c r="A26" s="75" t="s">
        <v>11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6"/>
      <c r="BX26" s="77" t="s">
        <v>12</v>
      </c>
      <c r="BY26" s="78"/>
      <c r="BZ26" s="78"/>
      <c r="CA26" s="78"/>
      <c r="CB26" s="78"/>
      <c r="CC26" s="78"/>
      <c r="CD26" s="78"/>
      <c r="CE26" s="79"/>
      <c r="CF26" s="77" t="s">
        <v>13</v>
      </c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9"/>
      <c r="CS26" s="77" t="s">
        <v>14</v>
      </c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9"/>
      <c r="DF26" s="77" t="s">
        <v>15</v>
      </c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9"/>
      <c r="DS26" s="77" t="s">
        <v>16</v>
      </c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9"/>
      <c r="EF26" s="77" t="s">
        <v>17</v>
      </c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77" t="s">
        <v>18</v>
      </c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</row>
    <row r="27" spans="1:161" ht="12.75" customHeight="1" thickBot="1">
      <c r="A27" s="84" t="s">
        <v>40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5" t="s">
        <v>41</v>
      </c>
      <c r="BY27" s="86"/>
      <c r="BZ27" s="86"/>
      <c r="CA27" s="86"/>
      <c r="CB27" s="86"/>
      <c r="CC27" s="86"/>
      <c r="CD27" s="86"/>
      <c r="CE27" s="87"/>
      <c r="CF27" s="88" t="s">
        <v>42</v>
      </c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7"/>
      <c r="CS27" s="88" t="s">
        <v>271</v>
      </c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7"/>
      <c r="DF27" s="203">
        <f>DF28+DF29+DF30+DF31+DF32+DF33+DF34+DF35+DF36</f>
        <v>788602.3200000001</v>
      </c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2"/>
      <c r="DS27" s="80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2"/>
      <c r="EF27" s="80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2"/>
      <c r="ES27" s="80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3"/>
    </row>
    <row r="28" spans="1:161" ht="12.75" customHeight="1" thickBot="1">
      <c r="A28" s="84" t="s">
        <v>40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5" t="s">
        <v>41</v>
      </c>
      <c r="BY28" s="86"/>
      <c r="BZ28" s="86"/>
      <c r="CA28" s="86"/>
      <c r="CB28" s="86"/>
      <c r="CC28" s="86"/>
      <c r="CD28" s="86"/>
      <c r="CE28" s="87"/>
      <c r="CF28" s="88" t="s">
        <v>42</v>
      </c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7"/>
      <c r="CS28" s="88" t="s">
        <v>285</v>
      </c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7"/>
      <c r="DF28" s="80">
        <v>990.02</v>
      </c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2"/>
      <c r="DS28" s="80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2"/>
      <c r="EF28" s="80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2"/>
      <c r="ES28" s="80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3"/>
    </row>
    <row r="29" spans="1:161" ht="12.75" customHeight="1" thickBot="1">
      <c r="A29" s="84" t="s">
        <v>40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5" t="s">
        <v>41</v>
      </c>
      <c r="BY29" s="86"/>
      <c r="BZ29" s="86"/>
      <c r="CA29" s="86"/>
      <c r="CB29" s="86"/>
      <c r="CC29" s="86"/>
      <c r="CD29" s="86"/>
      <c r="CE29" s="87"/>
      <c r="CF29" s="88" t="s">
        <v>42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7"/>
      <c r="CS29" s="88" t="s">
        <v>286</v>
      </c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7"/>
      <c r="DF29" s="80">
        <v>220394.01</v>
      </c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2"/>
      <c r="DS29" s="80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2"/>
      <c r="EF29" s="80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2"/>
      <c r="ES29" s="80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3"/>
    </row>
    <row r="30" spans="1:161" ht="12.75" customHeight="1" thickBot="1">
      <c r="A30" s="84" t="s">
        <v>40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5" t="s">
        <v>41</v>
      </c>
      <c r="BY30" s="86"/>
      <c r="BZ30" s="86"/>
      <c r="CA30" s="86"/>
      <c r="CB30" s="86"/>
      <c r="CC30" s="86"/>
      <c r="CD30" s="86"/>
      <c r="CE30" s="87"/>
      <c r="CF30" s="88" t="s">
        <v>42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7"/>
      <c r="CS30" s="88" t="s">
        <v>287</v>
      </c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7"/>
      <c r="DF30" s="80">
        <v>8067.03</v>
      </c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2"/>
      <c r="DS30" s="80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2"/>
      <c r="EF30" s="80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2"/>
      <c r="ES30" s="80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3"/>
    </row>
    <row r="31" spans="1:161" ht="12.75" customHeight="1" thickBot="1">
      <c r="A31" s="84" t="s">
        <v>40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5" t="s">
        <v>41</v>
      </c>
      <c r="BY31" s="86"/>
      <c r="BZ31" s="86"/>
      <c r="CA31" s="86"/>
      <c r="CB31" s="86"/>
      <c r="CC31" s="86"/>
      <c r="CD31" s="86"/>
      <c r="CE31" s="87"/>
      <c r="CF31" s="88" t="s">
        <v>42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7"/>
      <c r="CS31" s="88" t="s">
        <v>288</v>
      </c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7"/>
      <c r="DF31" s="80">
        <v>24149.89</v>
      </c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2"/>
      <c r="DS31" s="80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2"/>
      <c r="EF31" s="80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2"/>
      <c r="ES31" s="80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3"/>
    </row>
    <row r="32" spans="1:161" ht="12.75" customHeight="1" thickBot="1">
      <c r="A32" s="84" t="s">
        <v>40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5" t="s">
        <v>41</v>
      </c>
      <c r="BY32" s="86"/>
      <c r="BZ32" s="86"/>
      <c r="CA32" s="86"/>
      <c r="CB32" s="86"/>
      <c r="CC32" s="86"/>
      <c r="CD32" s="86"/>
      <c r="CE32" s="87"/>
      <c r="CF32" s="88" t="s">
        <v>42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7"/>
      <c r="CS32" s="88" t="s">
        <v>264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7"/>
      <c r="DF32" s="80">
        <v>6951.57</v>
      </c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2"/>
      <c r="DS32" s="80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2"/>
      <c r="EF32" s="80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2"/>
      <c r="ES32" s="80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3"/>
    </row>
    <row r="33" spans="1:161" ht="12.75" customHeight="1" thickBot="1">
      <c r="A33" s="84" t="s">
        <v>40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5" t="s">
        <v>41</v>
      </c>
      <c r="BY33" s="86"/>
      <c r="BZ33" s="86"/>
      <c r="CA33" s="86"/>
      <c r="CB33" s="86"/>
      <c r="CC33" s="86"/>
      <c r="CD33" s="86"/>
      <c r="CE33" s="87"/>
      <c r="CF33" s="88" t="s">
        <v>42</v>
      </c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7"/>
      <c r="CS33" s="88" t="s">
        <v>263</v>
      </c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7"/>
      <c r="DF33" s="80">
        <v>27033.74</v>
      </c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2"/>
      <c r="DS33" s="80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2"/>
      <c r="EF33" s="80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2"/>
      <c r="ES33" s="80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3"/>
    </row>
    <row r="34" spans="1:161" ht="12.75" customHeight="1" thickBot="1">
      <c r="A34" s="84" t="s">
        <v>40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5" t="s">
        <v>41</v>
      </c>
      <c r="BY34" s="86"/>
      <c r="BZ34" s="86"/>
      <c r="CA34" s="86"/>
      <c r="CB34" s="86"/>
      <c r="CC34" s="86"/>
      <c r="CD34" s="86"/>
      <c r="CE34" s="87"/>
      <c r="CF34" s="88" t="s">
        <v>42</v>
      </c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7"/>
      <c r="CS34" s="88" t="s">
        <v>266</v>
      </c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7"/>
      <c r="DF34" s="80">
        <v>91618.48</v>
      </c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2"/>
      <c r="DS34" s="80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2"/>
      <c r="EF34" s="80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2"/>
      <c r="ES34" s="80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3"/>
    </row>
    <row r="35" spans="1:161" ht="12.75" customHeight="1" thickBot="1">
      <c r="A35" s="84" t="s">
        <v>40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5" t="s">
        <v>41</v>
      </c>
      <c r="BY35" s="86"/>
      <c r="BZ35" s="86"/>
      <c r="CA35" s="86"/>
      <c r="CB35" s="86"/>
      <c r="CC35" s="86"/>
      <c r="CD35" s="86"/>
      <c r="CE35" s="87"/>
      <c r="CF35" s="88" t="s">
        <v>42</v>
      </c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7"/>
      <c r="CS35" s="88" t="s">
        <v>267</v>
      </c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7"/>
      <c r="DF35" s="80">
        <v>273647.58</v>
      </c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2"/>
      <c r="DS35" s="80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2"/>
      <c r="EF35" s="80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2"/>
      <c r="ES35" s="80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3"/>
    </row>
    <row r="36" spans="1:161" ht="12.75" customHeight="1" thickBot="1">
      <c r="A36" s="84" t="s">
        <v>40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5" t="s">
        <v>41</v>
      </c>
      <c r="BY36" s="86"/>
      <c r="BZ36" s="86"/>
      <c r="CA36" s="86"/>
      <c r="CB36" s="86"/>
      <c r="CC36" s="86"/>
      <c r="CD36" s="86"/>
      <c r="CE36" s="87"/>
      <c r="CF36" s="88" t="s">
        <v>42</v>
      </c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7"/>
      <c r="CS36" s="88" t="s">
        <v>309</v>
      </c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7"/>
      <c r="DF36" s="203">
        <v>135750</v>
      </c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5"/>
      <c r="DS36" s="80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2"/>
      <c r="EF36" s="80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2"/>
      <c r="ES36" s="80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3"/>
    </row>
    <row r="37" spans="1:161" ht="12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5" t="s">
        <v>41</v>
      </c>
      <c r="BY37" s="86"/>
      <c r="BZ37" s="86"/>
      <c r="CA37" s="86"/>
      <c r="CB37" s="86"/>
      <c r="CC37" s="86"/>
      <c r="CD37" s="86"/>
      <c r="CE37" s="87"/>
      <c r="CF37" s="88" t="s">
        <v>42</v>
      </c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7"/>
      <c r="CS37" s="88" t="s">
        <v>42</v>
      </c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80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2"/>
      <c r="DS37" s="80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2"/>
      <c r="EF37" s="80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2"/>
      <c r="ES37" s="80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3"/>
    </row>
    <row r="38" spans="1:161" ht="12.75" customHeight="1" thickBot="1">
      <c r="A38" s="84" t="s">
        <v>43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33" t="s">
        <v>44</v>
      </c>
      <c r="BY38" s="34"/>
      <c r="BZ38" s="34"/>
      <c r="CA38" s="34"/>
      <c r="CB38" s="34"/>
      <c r="CC38" s="34"/>
      <c r="CD38" s="34"/>
      <c r="CE38" s="35"/>
      <c r="CF38" s="36" t="s">
        <v>42</v>
      </c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5"/>
      <c r="CS38" s="36" t="s">
        <v>42</v>
      </c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5"/>
      <c r="DF38" s="28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109"/>
      <c r="DS38" s="28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109"/>
      <c r="EF38" s="28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109"/>
      <c r="ES38" s="28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30"/>
    </row>
    <row r="39" spans="1:161" ht="11.25">
      <c r="A39" s="113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05" t="s">
        <v>46</v>
      </c>
      <c r="BY39" s="106"/>
      <c r="BZ39" s="106"/>
      <c r="CA39" s="106"/>
      <c r="CB39" s="106"/>
      <c r="CC39" s="106"/>
      <c r="CD39" s="106"/>
      <c r="CE39" s="107"/>
      <c r="CF39" s="108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7"/>
      <c r="CS39" s="88" t="s">
        <v>271</v>
      </c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7"/>
      <c r="DF39" s="25">
        <f>DF40+DF43+DF64+DF68</f>
        <v>103890333.02999999</v>
      </c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7"/>
      <c r="DS39" s="25">
        <f>DS40+DS43</f>
        <v>90197643.05</v>
      </c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7"/>
      <c r="EF39" s="25">
        <f>EF40+EF43</f>
        <v>91601462.05</v>
      </c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7"/>
      <c r="ES39" s="28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30"/>
    </row>
    <row r="40" spans="1:161" ht="22.5" customHeight="1">
      <c r="A40" s="111" t="s">
        <v>47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33" t="s">
        <v>48</v>
      </c>
      <c r="BY40" s="34"/>
      <c r="BZ40" s="34"/>
      <c r="CA40" s="34"/>
      <c r="CB40" s="34"/>
      <c r="CC40" s="34"/>
      <c r="CD40" s="34"/>
      <c r="CE40" s="35"/>
      <c r="CF40" s="36" t="s">
        <v>49</v>
      </c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5"/>
      <c r="CS40" s="36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5"/>
      <c r="DF40" s="25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7"/>
      <c r="DS40" s="25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7"/>
      <c r="EF40" s="25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7"/>
      <c r="ES40" s="28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30"/>
    </row>
    <row r="41" spans="1:161" ht="9.75" customHeight="1" thickBot="1">
      <c r="A41" s="120" t="s">
        <v>50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3" t="s">
        <v>51</v>
      </c>
      <c r="BY41" s="124"/>
      <c r="BZ41" s="124"/>
      <c r="CA41" s="124"/>
      <c r="CB41" s="124"/>
      <c r="CC41" s="124"/>
      <c r="CD41" s="124"/>
      <c r="CE41" s="125"/>
      <c r="CF41" s="129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5"/>
      <c r="CS41" s="129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5"/>
      <c r="DF41" s="114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6"/>
      <c r="DS41" s="114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6"/>
      <c r="EF41" s="114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6"/>
      <c r="ES41" s="137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9"/>
    </row>
    <row r="42" spans="1:161" ht="12" hidden="1" thickBo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2"/>
      <c r="BX42" s="126"/>
      <c r="BY42" s="127"/>
      <c r="BZ42" s="127"/>
      <c r="CA42" s="127"/>
      <c r="CB42" s="127"/>
      <c r="CC42" s="127"/>
      <c r="CD42" s="127"/>
      <c r="CE42" s="128"/>
      <c r="CF42" s="130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8"/>
      <c r="CS42" s="130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8"/>
      <c r="DF42" s="117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9"/>
      <c r="DS42" s="117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40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2"/>
    </row>
    <row r="43" spans="1:161" ht="15.75" customHeight="1">
      <c r="A43" s="134" t="s">
        <v>52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6"/>
      <c r="BX43" s="85" t="s">
        <v>53</v>
      </c>
      <c r="BY43" s="86"/>
      <c r="BZ43" s="86"/>
      <c r="CA43" s="86"/>
      <c r="CB43" s="86"/>
      <c r="CC43" s="86"/>
      <c r="CD43" s="86"/>
      <c r="CE43" s="87"/>
      <c r="CF43" s="88" t="s">
        <v>54</v>
      </c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7"/>
      <c r="CS43" s="88" t="s">
        <v>271</v>
      </c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143">
        <f>SUM(DF44:DR60)</f>
        <v>101998249.02999999</v>
      </c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5"/>
      <c r="DS43" s="143">
        <f>SUM(DS44:EE60)</f>
        <v>90197643.05</v>
      </c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5"/>
      <c r="EF43" s="143">
        <f>SUM(EF44:ER60)</f>
        <v>91601462.05</v>
      </c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5"/>
      <c r="ES43" s="80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3"/>
    </row>
    <row r="44" spans="1:161" ht="33.75" customHeight="1">
      <c r="A44" s="31" t="s">
        <v>55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3" t="s">
        <v>56</v>
      </c>
      <c r="BY44" s="34"/>
      <c r="BZ44" s="34"/>
      <c r="CA44" s="34"/>
      <c r="CB44" s="34"/>
      <c r="CC44" s="34"/>
      <c r="CD44" s="34"/>
      <c r="CE44" s="35"/>
      <c r="CF44" s="36" t="s">
        <v>54</v>
      </c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5"/>
      <c r="CS44" s="36" t="s">
        <v>264</v>
      </c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5"/>
      <c r="DF44" s="25">
        <v>1786843</v>
      </c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7"/>
      <c r="DS44" s="25">
        <f>DS82+DS99+DS142</f>
        <v>1959829.75</v>
      </c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7"/>
      <c r="EF44" s="25">
        <f>EF82+EF99+EF142</f>
        <v>1959829.75</v>
      </c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7"/>
      <c r="ES44" s="28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30"/>
    </row>
    <row r="45" spans="1:161" ht="26.25" customHeight="1">
      <c r="A45" s="31" t="s">
        <v>258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49"/>
      <c r="BX45" s="33" t="s">
        <v>56</v>
      </c>
      <c r="BY45" s="34"/>
      <c r="BZ45" s="34"/>
      <c r="CA45" s="34"/>
      <c r="CB45" s="34"/>
      <c r="CC45" s="34"/>
      <c r="CD45" s="34"/>
      <c r="CE45" s="35"/>
      <c r="CF45" s="36" t="s">
        <v>54</v>
      </c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5"/>
      <c r="CS45" s="36" t="s">
        <v>265</v>
      </c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5"/>
      <c r="DF45" s="25">
        <v>1188000</v>
      </c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7"/>
      <c r="DS45" s="25">
        <f>DS83+DS100+DS143+DS146+DS155</f>
        <v>1203000</v>
      </c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7"/>
      <c r="EF45" s="25">
        <f>EF83+EF100+EF143+EF146+EF155</f>
        <v>1303000</v>
      </c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7"/>
      <c r="ES45" s="28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30"/>
    </row>
    <row r="46" spans="1:161" ht="26.25" customHeight="1">
      <c r="A46" s="31" t="s">
        <v>258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49"/>
      <c r="BX46" s="33" t="s">
        <v>56</v>
      </c>
      <c r="BY46" s="34"/>
      <c r="BZ46" s="34"/>
      <c r="CA46" s="34"/>
      <c r="CB46" s="34"/>
      <c r="CC46" s="34"/>
      <c r="CD46" s="34"/>
      <c r="CE46" s="35"/>
      <c r="CF46" s="36" t="s">
        <v>54</v>
      </c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5"/>
      <c r="CS46" s="36" t="s">
        <v>263</v>
      </c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5"/>
      <c r="DF46" s="25">
        <v>3041226</v>
      </c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7"/>
      <c r="DS46" s="25">
        <f>DS84+DS94+DS101+DS144+DS156</f>
        <v>3416897.5</v>
      </c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7"/>
      <c r="EF46" s="25">
        <f>EF84+EF94+EF101+EF144+EF156</f>
        <v>3416897.5</v>
      </c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7"/>
      <c r="ES46" s="28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30"/>
    </row>
    <row r="47" spans="1:161" ht="32.25" customHeight="1">
      <c r="A47" s="31" t="s">
        <v>259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49"/>
      <c r="BX47" s="33" t="s">
        <v>56</v>
      </c>
      <c r="BY47" s="34"/>
      <c r="BZ47" s="34"/>
      <c r="CA47" s="34"/>
      <c r="CB47" s="34"/>
      <c r="CC47" s="34"/>
      <c r="CD47" s="34"/>
      <c r="CE47" s="35"/>
      <c r="CF47" s="36" t="s">
        <v>54</v>
      </c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5"/>
      <c r="CS47" s="36" t="s">
        <v>266</v>
      </c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5"/>
      <c r="DF47" s="25">
        <f>55675692+230288+199488</f>
        <v>56105468</v>
      </c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7"/>
      <c r="DS47" s="25">
        <f>DS85+DS95+DS102+DS145+DS157</f>
        <v>53277755.99999999</v>
      </c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7"/>
      <c r="EF47" s="25">
        <f>EF85+EF95+EF102+EF145+EF157</f>
        <v>54248575</v>
      </c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7"/>
      <c r="ES47" s="28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30"/>
    </row>
    <row r="48" spans="1:161" ht="33.75" customHeight="1">
      <c r="A48" s="31" t="s">
        <v>259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49"/>
      <c r="BX48" s="33" t="s">
        <v>56</v>
      </c>
      <c r="BY48" s="34"/>
      <c r="BZ48" s="34"/>
      <c r="CA48" s="34"/>
      <c r="CB48" s="34"/>
      <c r="CC48" s="34"/>
      <c r="CD48" s="34"/>
      <c r="CE48" s="35"/>
      <c r="CF48" s="36" t="s">
        <v>54</v>
      </c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5"/>
      <c r="CS48" s="36" t="s">
        <v>313</v>
      </c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5"/>
      <c r="DF48" s="25">
        <f>24360800-4533634-3112000</f>
        <v>16715166</v>
      </c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7"/>
      <c r="DS48" s="25">
        <v>25277000</v>
      </c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7"/>
      <c r="EF48" s="25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7"/>
      <c r="ES48" s="28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30"/>
    </row>
    <row r="49" spans="1:161" ht="33.75" customHeight="1">
      <c r="A49" s="31" t="s">
        <v>259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49"/>
      <c r="BX49" s="33" t="s">
        <v>56</v>
      </c>
      <c r="BY49" s="34"/>
      <c r="BZ49" s="34"/>
      <c r="CA49" s="34"/>
      <c r="CB49" s="34"/>
      <c r="CC49" s="34"/>
      <c r="CD49" s="34"/>
      <c r="CE49" s="35"/>
      <c r="CF49" s="36" t="s">
        <v>54</v>
      </c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5"/>
      <c r="CS49" s="36" t="s">
        <v>267</v>
      </c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5"/>
      <c r="DF49" s="25">
        <f>4533634+3112000</f>
        <v>7645634</v>
      </c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7"/>
      <c r="DS49" s="25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7"/>
      <c r="EF49" s="25">
        <v>25610000</v>
      </c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7"/>
      <c r="ES49" s="28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30"/>
    </row>
    <row r="50" spans="1:161" ht="35.25" customHeight="1">
      <c r="A50" s="131" t="s">
        <v>259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3"/>
      <c r="BX50" s="33" t="s">
        <v>56</v>
      </c>
      <c r="BY50" s="34"/>
      <c r="BZ50" s="34"/>
      <c r="CA50" s="34"/>
      <c r="CB50" s="34"/>
      <c r="CC50" s="34"/>
      <c r="CD50" s="34"/>
      <c r="CE50" s="35"/>
      <c r="CF50" s="36" t="s">
        <v>54</v>
      </c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5"/>
      <c r="CS50" s="36" t="s">
        <v>268</v>
      </c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5"/>
      <c r="DF50" s="25">
        <v>881816</v>
      </c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7"/>
      <c r="DS50" s="25">
        <f>DS88+DS105</f>
        <v>881816</v>
      </c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7"/>
      <c r="EF50" s="25">
        <f>EF88+EF105</f>
        <v>881816</v>
      </c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7"/>
      <c r="ES50" s="28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30"/>
    </row>
    <row r="51" spans="1:161" ht="33.75" customHeight="1">
      <c r="A51" s="31" t="s">
        <v>259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3" t="s">
        <v>56</v>
      </c>
      <c r="BY51" s="34"/>
      <c r="BZ51" s="34"/>
      <c r="CA51" s="34"/>
      <c r="CB51" s="34"/>
      <c r="CC51" s="34"/>
      <c r="CD51" s="34"/>
      <c r="CE51" s="35"/>
      <c r="CF51" s="36" t="s">
        <v>54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5"/>
      <c r="CS51" s="36" t="s">
        <v>269</v>
      </c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5"/>
      <c r="DF51" s="25">
        <v>6522740</v>
      </c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7"/>
      <c r="DS51" s="25">
        <f>DS152</f>
        <v>0</v>
      </c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7"/>
      <c r="EF51" s="25">
        <f>EF152</f>
        <v>0</v>
      </c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7"/>
      <c r="ES51" s="28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30"/>
    </row>
    <row r="52" spans="1:161" ht="33.75" customHeight="1">
      <c r="A52" s="31" t="s">
        <v>259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3" t="s">
        <v>56</v>
      </c>
      <c r="BY52" s="34"/>
      <c r="BZ52" s="34"/>
      <c r="CA52" s="34"/>
      <c r="CB52" s="34"/>
      <c r="CC52" s="34"/>
      <c r="CD52" s="34"/>
      <c r="CE52" s="35"/>
      <c r="CF52" s="36" t="s">
        <v>54</v>
      </c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5"/>
      <c r="CS52" s="36" t="s">
        <v>270</v>
      </c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5"/>
      <c r="DF52" s="25">
        <v>2897000</v>
      </c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7"/>
      <c r="DS52" s="25">
        <v>2897000</v>
      </c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7"/>
      <c r="EF52" s="25">
        <v>2897000</v>
      </c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7"/>
      <c r="ES52" s="28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30"/>
    </row>
    <row r="53" spans="1:161" ht="33.75" customHeight="1">
      <c r="A53" s="31" t="s">
        <v>259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3" t="s">
        <v>56</v>
      </c>
      <c r="BY53" s="34"/>
      <c r="BZ53" s="34"/>
      <c r="CA53" s="34"/>
      <c r="CB53" s="34"/>
      <c r="CC53" s="34"/>
      <c r="CD53" s="34"/>
      <c r="CE53" s="35"/>
      <c r="CF53" s="36" t="s">
        <v>54</v>
      </c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5"/>
      <c r="CS53" s="36" t="s">
        <v>317</v>
      </c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5"/>
      <c r="DF53" s="25">
        <v>668565</v>
      </c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7"/>
      <c r="DS53" s="25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7"/>
      <c r="EF53" s="25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7"/>
      <c r="ES53" s="28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30"/>
    </row>
    <row r="54" spans="1:161" ht="22.5" customHeight="1">
      <c r="A54" s="31" t="s">
        <v>58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3" t="s">
        <v>57</v>
      </c>
      <c r="BY54" s="34"/>
      <c r="BZ54" s="34"/>
      <c r="CA54" s="34"/>
      <c r="CB54" s="34"/>
      <c r="CC54" s="34"/>
      <c r="CD54" s="34"/>
      <c r="CE54" s="35"/>
      <c r="CF54" s="36" t="s">
        <v>54</v>
      </c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5"/>
      <c r="CS54" s="36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5"/>
      <c r="DF54" s="25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7"/>
      <c r="DS54" s="25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7"/>
      <c r="EF54" s="25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28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30"/>
    </row>
    <row r="55" spans="1:167" ht="18.75" customHeight="1">
      <c r="A55" s="31" t="s">
        <v>283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49"/>
      <c r="BX55" s="33" t="s">
        <v>284</v>
      </c>
      <c r="BY55" s="34"/>
      <c r="BZ55" s="34"/>
      <c r="CA55" s="34"/>
      <c r="CB55" s="34"/>
      <c r="CC55" s="34"/>
      <c r="CD55" s="34"/>
      <c r="CE55" s="35"/>
      <c r="CF55" s="36" t="s">
        <v>54</v>
      </c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5"/>
      <c r="CS55" s="36" t="s">
        <v>285</v>
      </c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5"/>
      <c r="DF55" s="25">
        <v>59400</v>
      </c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7"/>
      <c r="DS55" s="25">
        <f>DS91+DS108+DS161</f>
        <v>59400</v>
      </c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7"/>
      <c r="EF55" s="25">
        <f>EF91+EF108+EF161</f>
        <v>59400</v>
      </c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7"/>
      <c r="ES55" s="28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30"/>
      <c r="FK55" s="18"/>
    </row>
    <row r="56" spans="1:161" ht="18.75" customHeight="1">
      <c r="A56" s="31" t="s">
        <v>283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49"/>
      <c r="BX56" s="33" t="s">
        <v>284</v>
      </c>
      <c r="BY56" s="34"/>
      <c r="BZ56" s="34"/>
      <c r="CA56" s="34"/>
      <c r="CB56" s="34"/>
      <c r="CC56" s="34"/>
      <c r="CD56" s="34"/>
      <c r="CE56" s="35"/>
      <c r="CF56" s="36" t="s">
        <v>54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5"/>
      <c r="CS56" s="36" t="s">
        <v>286</v>
      </c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5"/>
      <c r="DF56" s="25">
        <v>979543.8</v>
      </c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7"/>
      <c r="DS56" s="25">
        <f>DS163</f>
        <v>979543.8</v>
      </c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7"/>
      <c r="EF56" s="25">
        <f>EF163</f>
        <v>979543.8</v>
      </c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7"/>
      <c r="ES56" s="28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30"/>
    </row>
    <row r="57" spans="1:161" ht="18.75" customHeight="1">
      <c r="A57" s="31" t="s">
        <v>283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49"/>
      <c r="BX57" s="33" t="s">
        <v>284</v>
      </c>
      <c r="BY57" s="34"/>
      <c r="BZ57" s="34"/>
      <c r="CA57" s="34"/>
      <c r="CB57" s="34"/>
      <c r="CC57" s="34"/>
      <c r="CD57" s="34"/>
      <c r="CE57" s="35"/>
      <c r="CF57" s="36" t="s">
        <v>54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5"/>
      <c r="CS57" s="36" t="s">
        <v>287</v>
      </c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5"/>
      <c r="DF57" s="25">
        <v>245400</v>
      </c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7"/>
      <c r="DS57" s="25">
        <v>245400</v>
      </c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7"/>
      <c r="EF57" s="25">
        <v>245400</v>
      </c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7"/>
      <c r="ES57" s="28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30"/>
    </row>
    <row r="58" spans="1:161" ht="18.75" customHeight="1">
      <c r="A58" s="31" t="s">
        <v>283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49"/>
      <c r="BX58" s="33" t="s">
        <v>284</v>
      </c>
      <c r="BY58" s="34"/>
      <c r="BZ58" s="34"/>
      <c r="CA58" s="34"/>
      <c r="CB58" s="34"/>
      <c r="CC58" s="34"/>
      <c r="CD58" s="34"/>
      <c r="CE58" s="35"/>
      <c r="CF58" s="36" t="s">
        <v>54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5"/>
      <c r="CS58" s="36" t="s">
        <v>288</v>
      </c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5"/>
      <c r="DF58" s="25">
        <f>717450+2335647.6</f>
        <v>3053097.6</v>
      </c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7"/>
      <c r="DS58" s="25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7"/>
      <c r="EF58" s="25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7"/>
      <c r="ES58" s="28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30"/>
    </row>
    <row r="59" spans="1:161" ht="18.75" customHeight="1">
      <c r="A59" s="31" t="s">
        <v>283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49"/>
      <c r="BX59" s="33" t="s">
        <v>284</v>
      </c>
      <c r="BY59" s="34"/>
      <c r="BZ59" s="34"/>
      <c r="CA59" s="34"/>
      <c r="CB59" s="34"/>
      <c r="CC59" s="34"/>
      <c r="CD59" s="34"/>
      <c r="CE59" s="35"/>
      <c r="CF59" s="36" t="s">
        <v>54</v>
      </c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5"/>
      <c r="CS59" s="36" t="s">
        <v>309</v>
      </c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5"/>
      <c r="DF59" s="25">
        <f>129840+38234.63</f>
        <v>168074.63</v>
      </c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7"/>
      <c r="DS59" s="25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7"/>
      <c r="EF59" s="25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7"/>
      <c r="ES59" s="28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30"/>
    </row>
    <row r="60" spans="1:161" ht="18.75" customHeight="1">
      <c r="A60" s="31" t="s">
        <v>283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49"/>
      <c r="BX60" s="33" t="s">
        <v>284</v>
      </c>
      <c r="BY60" s="34"/>
      <c r="BZ60" s="34"/>
      <c r="CA60" s="34"/>
      <c r="CB60" s="34"/>
      <c r="CC60" s="34"/>
      <c r="CD60" s="34"/>
      <c r="CE60" s="35"/>
      <c r="CF60" s="36" t="s">
        <v>54</v>
      </c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5"/>
      <c r="CS60" s="36" t="s">
        <v>318</v>
      </c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5"/>
      <c r="DF60" s="25">
        <v>40275</v>
      </c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7"/>
      <c r="DS60" s="25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7"/>
      <c r="EF60" s="25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7"/>
      <c r="ES60" s="28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30"/>
    </row>
    <row r="61" spans="1:161" ht="10.5" customHeight="1">
      <c r="A61" s="134" t="s">
        <v>59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6"/>
      <c r="BX61" s="33" t="s">
        <v>60</v>
      </c>
      <c r="BY61" s="34"/>
      <c r="BZ61" s="34"/>
      <c r="CA61" s="34"/>
      <c r="CB61" s="34"/>
      <c r="CC61" s="34"/>
      <c r="CD61" s="34"/>
      <c r="CE61" s="35"/>
      <c r="CF61" s="36" t="s">
        <v>61</v>
      </c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5"/>
      <c r="CS61" s="36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5"/>
      <c r="DF61" s="25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7"/>
      <c r="DS61" s="25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7"/>
      <c r="EF61" s="25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7"/>
      <c r="ES61" s="28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30"/>
    </row>
    <row r="62" spans="1:161" ht="9" customHeight="1" thickBot="1">
      <c r="A62" s="120" t="s">
        <v>50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3" t="s">
        <v>62</v>
      </c>
      <c r="BY62" s="124"/>
      <c r="BZ62" s="124"/>
      <c r="CA62" s="124"/>
      <c r="CB62" s="124"/>
      <c r="CC62" s="124"/>
      <c r="CD62" s="124"/>
      <c r="CE62" s="125"/>
      <c r="CF62" s="129" t="s">
        <v>61</v>
      </c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5"/>
      <c r="CS62" s="129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5"/>
      <c r="DF62" s="114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6"/>
      <c r="DS62" s="114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6"/>
      <c r="EF62" s="114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6"/>
      <c r="ES62" s="137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9"/>
    </row>
    <row r="63" spans="1:161" ht="8.25" customHeight="1" hidden="1" thickBo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2"/>
      <c r="BX63" s="146"/>
      <c r="BY63" s="47"/>
      <c r="BZ63" s="47"/>
      <c r="CA63" s="47"/>
      <c r="CB63" s="47"/>
      <c r="CC63" s="47"/>
      <c r="CD63" s="47"/>
      <c r="CE63" s="48"/>
      <c r="CF63" s="46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8"/>
      <c r="CS63" s="46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  <c r="DF63" s="37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9"/>
      <c r="DS63" s="37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9"/>
      <c r="EF63" s="37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9"/>
      <c r="ES63" s="40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2"/>
    </row>
    <row r="64" spans="1:161" ht="10.5" customHeight="1">
      <c r="A64" s="134" t="s">
        <v>63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6"/>
      <c r="BX64" s="33" t="s">
        <v>64</v>
      </c>
      <c r="BY64" s="34"/>
      <c r="BZ64" s="34"/>
      <c r="CA64" s="34"/>
      <c r="CB64" s="34"/>
      <c r="CC64" s="34"/>
      <c r="CD64" s="34"/>
      <c r="CE64" s="35"/>
      <c r="CF64" s="36" t="s">
        <v>65</v>
      </c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5"/>
      <c r="CS64" s="88" t="s">
        <v>271</v>
      </c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7"/>
      <c r="DF64" s="25">
        <f>DF65+DF67</f>
        <v>1892084</v>
      </c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7"/>
      <c r="DS64" s="25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7"/>
      <c r="EF64" s="25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7"/>
      <c r="ES64" s="28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30"/>
    </row>
    <row r="65" spans="1:161" ht="11.25">
      <c r="A65" s="147" t="s">
        <v>50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23" t="s">
        <v>314</v>
      </c>
      <c r="BY65" s="124"/>
      <c r="BZ65" s="124"/>
      <c r="CA65" s="124"/>
      <c r="CB65" s="124"/>
      <c r="CC65" s="124"/>
      <c r="CD65" s="124"/>
      <c r="CE65" s="125"/>
      <c r="CF65" s="129" t="s">
        <v>65</v>
      </c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5"/>
      <c r="CS65" s="129" t="s">
        <v>312</v>
      </c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5"/>
      <c r="DF65" s="114">
        <v>275000</v>
      </c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6"/>
      <c r="DS65" s="114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6"/>
      <c r="EF65" s="114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6"/>
      <c r="ES65" s="137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</row>
    <row r="66" spans="1:161" ht="11.25">
      <c r="A66" s="148" t="s">
        <v>69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9"/>
      <c r="BX66" s="146"/>
      <c r="BY66" s="47"/>
      <c r="BZ66" s="47"/>
      <c r="CA66" s="47"/>
      <c r="CB66" s="47"/>
      <c r="CC66" s="47"/>
      <c r="CD66" s="47"/>
      <c r="CE66" s="48"/>
      <c r="CF66" s="46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8"/>
      <c r="CS66" s="46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  <c r="DF66" s="37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9"/>
      <c r="DS66" s="37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9"/>
      <c r="EF66" s="37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9"/>
      <c r="ES66" s="40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2"/>
    </row>
    <row r="67" spans="1:161" ht="17.25" customHeight="1" thickBot="1">
      <c r="A67" s="31" t="s">
        <v>69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3" t="s">
        <v>314</v>
      </c>
      <c r="BY67" s="34"/>
      <c r="BZ67" s="34"/>
      <c r="CA67" s="34"/>
      <c r="CB67" s="34"/>
      <c r="CC67" s="34"/>
      <c r="CD67" s="34"/>
      <c r="CE67" s="35"/>
      <c r="CF67" s="36" t="s">
        <v>65</v>
      </c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5"/>
      <c r="CS67" s="36" t="s">
        <v>319</v>
      </c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5"/>
      <c r="DF67" s="25">
        <v>1617084</v>
      </c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7"/>
      <c r="DS67" s="25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7"/>
      <c r="EF67" s="25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7"/>
      <c r="ES67" s="28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30"/>
    </row>
    <row r="68" spans="1:161" ht="10.5" customHeight="1">
      <c r="A68" s="134" t="s">
        <v>66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6"/>
      <c r="BX68" s="33" t="s">
        <v>67</v>
      </c>
      <c r="BY68" s="34"/>
      <c r="BZ68" s="34"/>
      <c r="CA68" s="34"/>
      <c r="CB68" s="34"/>
      <c r="CC68" s="34"/>
      <c r="CD68" s="34"/>
      <c r="CE68" s="35"/>
      <c r="CF68" s="36" t="s">
        <v>68</v>
      </c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5"/>
      <c r="CS68" s="88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7"/>
      <c r="DF68" s="25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7"/>
      <c r="DS68" s="25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7"/>
      <c r="EF68" s="25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7"/>
      <c r="ES68" s="28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30"/>
    </row>
    <row r="69" spans="1:161" ht="10.5" customHeight="1">
      <c r="A69" s="147" t="s">
        <v>50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23" t="s">
        <v>70</v>
      </c>
      <c r="BY69" s="124"/>
      <c r="BZ69" s="124"/>
      <c r="CA69" s="124"/>
      <c r="CB69" s="124"/>
      <c r="CC69" s="124"/>
      <c r="CD69" s="124"/>
      <c r="CE69" s="125"/>
      <c r="CF69" s="129" t="s">
        <v>68</v>
      </c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5"/>
      <c r="CS69" s="129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5"/>
      <c r="DF69" s="114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6"/>
      <c r="DS69" s="114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6"/>
      <c r="EF69" s="114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6"/>
      <c r="ES69" s="137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9"/>
    </row>
    <row r="70" spans="1:161" ht="10.5" customHeight="1">
      <c r="A70" s="148" t="s">
        <v>69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9"/>
      <c r="BX70" s="146"/>
      <c r="BY70" s="47"/>
      <c r="BZ70" s="47"/>
      <c r="CA70" s="47"/>
      <c r="CB70" s="47"/>
      <c r="CC70" s="47"/>
      <c r="CD70" s="47"/>
      <c r="CE70" s="48"/>
      <c r="CF70" s="46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8"/>
      <c r="CS70" s="46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  <c r="DF70" s="37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9"/>
      <c r="DS70" s="37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9"/>
      <c r="EF70" s="37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9"/>
      <c r="ES70" s="40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2"/>
    </row>
    <row r="71" spans="1:161" ht="10.5" customHeight="1">
      <c r="A71" s="150" t="s">
        <v>71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9"/>
      <c r="BX71" s="33" t="s">
        <v>72</v>
      </c>
      <c r="BY71" s="34"/>
      <c r="BZ71" s="34"/>
      <c r="CA71" s="34"/>
      <c r="CB71" s="34"/>
      <c r="CC71" s="34"/>
      <c r="CD71" s="34"/>
      <c r="CE71" s="35"/>
      <c r="CF71" s="36" t="s">
        <v>68</v>
      </c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5"/>
      <c r="CS71" s="36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5"/>
      <c r="DF71" s="25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7"/>
      <c r="DS71" s="25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7"/>
      <c r="EF71" s="25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7"/>
      <c r="ES71" s="28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30"/>
    </row>
    <row r="72" spans="1:161" ht="4.5" customHeight="1">
      <c r="A72" s="150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9"/>
      <c r="BX72" s="33"/>
      <c r="BY72" s="34"/>
      <c r="BZ72" s="34"/>
      <c r="CA72" s="34"/>
      <c r="CB72" s="34"/>
      <c r="CC72" s="34"/>
      <c r="CD72" s="34"/>
      <c r="CE72" s="35"/>
      <c r="CF72" s="36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5"/>
      <c r="CS72" s="36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5"/>
      <c r="DF72" s="25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7"/>
      <c r="DS72" s="25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7"/>
      <c r="EF72" s="25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7"/>
      <c r="ES72" s="28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30"/>
    </row>
    <row r="73" spans="1:161" ht="10.5" customHeight="1">
      <c r="A73" s="134" t="s">
        <v>73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6"/>
      <c r="BX73" s="33" t="s">
        <v>74</v>
      </c>
      <c r="BY73" s="34"/>
      <c r="BZ73" s="34"/>
      <c r="CA73" s="34"/>
      <c r="CB73" s="34"/>
      <c r="CC73" s="34"/>
      <c r="CD73" s="34"/>
      <c r="CE73" s="35"/>
      <c r="CF73" s="36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5"/>
      <c r="CS73" s="36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5"/>
      <c r="DF73" s="25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7"/>
      <c r="DS73" s="25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7"/>
      <c r="EF73" s="25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7"/>
      <c r="ES73" s="28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30"/>
    </row>
    <row r="74" spans="1:161" ht="10.5" customHeight="1">
      <c r="A74" s="147" t="s">
        <v>50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23"/>
      <c r="BY74" s="124"/>
      <c r="BZ74" s="124"/>
      <c r="CA74" s="124"/>
      <c r="CB74" s="124"/>
      <c r="CC74" s="124"/>
      <c r="CD74" s="124"/>
      <c r="CE74" s="125"/>
      <c r="CF74" s="129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5"/>
      <c r="CS74" s="129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5"/>
      <c r="DF74" s="114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6"/>
      <c r="DS74" s="114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6"/>
      <c r="EF74" s="114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6"/>
      <c r="ES74" s="137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9"/>
    </row>
    <row r="75" spans="1:161" ht="0.75" customHeigh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9"/>
      <c r="BX75" s="146"/>
      <c r="BY75" s="47"/>
      <c r="BZ75" s="47"/>
      <c r="CA75" s="47"/>
      <c r="CB75" s="47"/>
      <c r="CC75" s="47"/>
      <c r="CD75" s="47"/>
      <c r="CE75" s="48"/>
      <c r="CF75" s="46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8"/>
      <c r="CS75" s="46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  <c r="DF75" s="37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9"/>
      <c r="DS75" s="37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9"/>
      <c r="EF75" s="37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9"/>
      <c r="ES75" s="40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2"/>
    </row>
    <row r="76" spans="1:161" ht="0.75" customHeight="1">
      <c r="A76" s="150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9"/>
      <c r="BX76" s="33"/>
      <c r="BY76" s="34"/>
      <c r="BZ76" s="34"/>
      <c r="CA76" s="34"/>
      <c r="CB76" s="34"/>
      <c r="CC76" s="34"/>
      <c r="CD76" s="34"/>
      <c r="CE76" s="35"/>
      <c r="CF76" s="36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5"/>
      <c r="CS76" s="36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5"/>
      <c r="DF76" s="25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7"/>
      <c r="DS76" s="25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7"/>
      <c r="EF76" s="25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7"/>
      <c r="ES76" s="28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30"/>
    </row>
    <row r="77" spans="1:161" ht="11.25" customHeight="1">
      <c r="A77" s="134" t="s">
        <v>75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6"/>
      <c r="BX77" s="33" t="s">
        <v>76</v>
      </c>
      <c r="BY77" s="34"/>
      <c r="BZ77" s="34"/>
      <c r="CA77" s="34"/>
      <c r="CB77" s="34"/>
      <c r="CC77" s="34"/>
      <c r="CD77" s="34"/>
      <c r="CE77" s="35"/>
      <c r="CF77" s="36" t="s">
        <v>42</v>
      </c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5"/>
      <c r="CS77" s="36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5"/>
      <c r="DF77" s="25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7"/>
      <c r="DS77" s="25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7"/>
      <c r="EF77" s="25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7"/>
      <c r="ES77" s="28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30"/>
    </row>
    <row r="78" spans="1:161" ht="20.25" customHeight="1" thickBot="1">
      <c r="A78" s="31" t="s">
        <v>77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3" t="s">
        <v>78</v>
      </c>
      <c r="BY78" s="34"/>
      <c r="BZ78" s="34"/>
      <c r="CA78" s="34"/>
      <c r="CB78" s="34"/>
      <c r="CC78" s="34"/>
      <c r="CD78" s="34"/>
      <c r="CE78" s="35"/>
      <c r="CF78" s="36" t="s">
        <v>79</v>
      </c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5"/>
      <c r="CS78" s="36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5"/>
      <c r="DF78" s="25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7"/>
      <c r="DS78" s="25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7"/>
      <c r="EF78" s="25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7"/>
      <c r="ES78" s="28" t="s">
        <v>42</v>
      </c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30"/>
    </row>
    <row r="79" spans="1:161" ht="5.25" customHeight="1" hidden="1" thickBot="1">
      <c r="A79" s="150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9"/>
      <c r="BX79" s="33"/>
      <c r="BY79" s="34"/>
      <c r="BZ79" s="34"/>
      <c r="CA79" s="34"/>
      <c r="CB79" s="34"/>
      <c r="CC79" s="34"/>
      <c r="CD79" s="34"/>
      <c r="CE79" s="35"/>
      <c r="CF79" s="36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5"/>
      <c r="CS79" s="36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5"/>
      <c r="DF79" s="25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7"/>
      <c r="DS79" s="25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7"/>
      <c r="EF79" s="25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7"/>
      <c r="ES79" s="28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30"/>
    </row>
    <row r="80" spans="1:176" ht="10.5" customHeight="1" thickBot="1">
      <c r="A80" s="113" t="s">
        <v>80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05" t="s">
        <v>81</v>
      </c>
      <c r="BY80" s="106"/>
      <c r="BZ80" s="106"/>
      <c r="CA80" s="106"/>
      <c r="CB80" s="106"/>
      <c r="CC80" s="106"/>
      <c r="CD80" s="106"/>
      <c r="CE80" s="107"/>
      <c r="CF80" s="108" t="s">
        <v>42</v>
      </c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7"/>
      <c r="CS80" s="88" t="s">
        <v>271</v>
      </c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7"/>
      <c r="DF80" s="25">
        <f>DF81+DF98+DF124+DF140+DF117</f>
        <v>104678935.35</v>
      </c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7"/>
      <c r="DS80" s="25">
        <f>DS81+DS98+DS124+DS140</f>
        <v>96361684.04999998</v>
      </c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7"/>
      <c r="EF80" s="25">
        <f>EF81+EF98+EF124+EF140</f>
        <v>97828200.05</v>
      </c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7"/>
      <c r="ES80" s="28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30"/>
      <c r="FT80" s="16"/>
    </row>
    <row r="81" spans="1:173" ht="13.5" customHeight="1">
      <c r="A81" s="151" t="s">
        <v>82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33" t="s">
        <v>83</v>
      </c>
      <c r="BY81" s="34"/>
      <c r="BZ81" s="34"/>
      <c r="CA81" s="34"/>
      <c r="CB81" s="34"/>
      <c r="CC81" s="34"/>
      <c r="CD81" s="34"/>
      <c r="CE81" s="35"/>
      <c r="CF81" s="36" t="s">
        <v>42</v>
      </c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5"/>
      <c r="CS81" s="88" t="s">
        <v>271</v>
      </c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7"/>
      <c r="DF81" s="25">
        <f>SUM(DF82:DR96)</f>
        <v>56870453.38999999</v>
      </c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7"/>
      <c r="DS81" s="25">
        <f>SUM(DS82:EE96)</f>
        <v>54149167.96999999</v>
      </c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7"/>
      <c r="EF81" s="25">
        <f>SUM(EF82:ER96)</f>
        <v>54894804.669999994</v>
      </c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7"/>
      <c r="ES81" s="28" t="s">
        <v>42</v>
      </c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30"/>
      <c r="FQ81" s="16"/>
    </row>
    <row r="82" spans="1:175" ht="16.5" customHeight="1">
      <c r="A82" s="31" t="s">
        <v>84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3" t="s">
        <v>85</v>
      </c>
      <c r="BY82" s="34"/>
      <c r="BZ82" s="34"/>
      <c r="CA82" s="34"/>
      <c r="CB82" s="34"/>
      <c r="CC82" s="34"/>
      <c r="CD82" s="34"/>
      <c r="CE82" s="35"/>
      <c r="CF82" s="36" t="s">
        <v>86</v>
      </c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5"/>
      <c r="CS82" s="36" t="s">
        <v>264</v>
      </c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5"/>
      <c r="DF82" s="25">
        <f>1344903.23+5339.15</f>
        <v>1350242.38</v>
      </c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7"/>
      <c r="DS82" s="25">
        <f>1344903.23+132862.33</f>
        <v>1477765.56</v>
      </c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7"/>
      <c r="EF82" s="25">
        <f>1344903.23+132862.33</f>
        <v>1477765.56</v>
      </c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7"/>
      <c r="ES82" s="28" t="s">
        <v>42</v>
      </c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30"/>
      <c r="FM82" s="16"/>
      <c r="FS82" s="16"/>
    </row>
    <row r="83" spans="1:161" ht="10.5" customHeight="1">
      <c r="A83" s="31" t="s">
        <v>272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3" t="s">
        <v>85</v>
      </c>
      <c r="BY83" s="34"/>
      <c r="BZ83" s="34"/>
      <c r="CA83" s="34"/>
      <c r="CB83" s="34"/>
      <c r="CC83" s="34"/>
      <c r="CD83" s="34"/>
      <c r="CE83" s="35"/>
      <c r="CF83" s="36" t="s">
        <v>86</v>
      </c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5"/>
      <c r="CS83" s="36" t="s">
        <v>265</v>
      </c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5"/>
      <c r="DF83" s="25">
        <v>299539.17</v>
      </c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7"/>
      <c r="DS83" s="25">
        <v>299539.17</v>
      </c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7"/>
      <c r="EF83" s="25">
        <v>299539.17</v>
      </c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7"/>
      <c r="ES83" s="28" t="s">
        <v>42</v>
      </c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30"/>
    </row>
    <row r="84" spans="1:170" ht="10.5" customHeight="1">
      <c r="A84" s="31" t="s">
        <v>272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3" t="s">
        <v>85</v>
      </c>
      <c r="BY84" s="34"/>
      <c r="BZ84" s="34"/>
      <c r="CA84" s="34"/>
      <c r="CB84" s="34"/>
      <c r="CC84" s="34"/>
      <c r="CD84" s="34"/>
      <c r="CE84" s="35"/>
      <c r="CF84" s="36" t="s">
        <v>86</v>
      </c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5"/>
      <c r="CS84" s="36" t="s">
        <v>263</v>
      </c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5"/>
      <c r="DF84" s="25">
        <f>1654103.29+4811.37+171174.05+20763.24</f>
        <v>1850851.9500000002</v>
      </c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7"/>
      <c r="DS84" s="25">
        <f>1654103.29+4811.37+171174.05+288534.18</f>
        <v>2118622.89</v>
      </c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7"/>
      <c r="EF84" s="25">
        <f>1654103.29+4811.37+171174.05+288534.18</f>
        <v>2118622.89</v>
      </c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7"/>
      <c r="ES84" s="28" t="s">
        <v>42</v>
      </c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30"/>
      <c r="FN84" s="16"/>
    </row>
    <row r="85" spans="1:174" ht="10.5" customHeight="1">
      <c r="A85" s="31" t="s">
        <v>272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3" t="s">
        <v>85</v>
      </c>
      <c r="BY85" s="34"/>
      <c r="BZ85" s="34"/>
      <c r="CA85" s="34"/>
      <c r="CB85" s="34"/>
      <c r="CC85" s="34"/>
      <c r="CD85" s="34"/>
      <c r="CE85" s="35"/>
      <c r="CF85" s="36" t="s">
        <v>86</v>
      </c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5"/>
      <c r="CS85" s="36" t="s">
        <v>266</v>
      </c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5"/>
      <c r="DF85" s="25">
        <f>41292083.69+186303.41+176872.5+153216.59</f>
        <v>41808476.19</v>
      </c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7"/>
      <c r="DS85" s="25">
        <f>41292083.69+186303.41-1841732.72+436783.4</f>
        <v>40073437.779999994</v>
      </c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7"/>
      <c r="EF85" s="25">
        <f>41292083.69+186303.41-1841732.72+436783.4+745636.7</f>
        <v>40819074.48</v>
      </c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7"/>
      <c r="ES85" s="28" t="s">
        <v>42</v>
      </c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0"/>
      <c r="FR85" s="16"/>
    </row>
    <row r="86" spans="1:161" s="19" customFormat="1" ht="10.5" customHeight="1">
      <c r="A86" s="31" t="s">
        <v>272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3" t="s">
        <v>85</v>
      </c>
      <c r="BY86" s="34"/>
      <c r="BZ86" s="34"/>
      <c r="CA86" s="34"/>
      <c r="CB86" s="34"/>
      <c r="CC86" s="34"/>
      <c r="CD86" s="34"/>
      <c r="CE86" s="35"/>
      <c r="CF86" s="36" t="s">
        <v>86</v>
      </c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5"/>
      <c r="CS86" s="36" t="s">
        <v>313</v>
      </c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5"/>
      <c r="DF86" s="25">
        <f>7463850.21-663935.44-2390168.97</f>
        <v>4409745.799999999</v>
      </c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7"/>
      <c r="DS86" s="25">
        <v>7463850.21</v>
      </c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7"/>
      <c r="EF86" s="25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7"/>
      <c r="ES86" s="28" t="s">
        <v>42</v>
      </c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30"/>
    </row>
    <row r="87" spans="1:161" s="19" customFormat="1" ht="10.5" customHeight="1">
      <c r="A87" s="31" t="s">
        <v>272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3" t="s">
        <v>85</v>
      </c>
      <c r="BY87" s="34"/>
      <c r="BZ87" s="34"/>
      <c r="CA87" s="34"/>
      <c r="CB87" s="34"/>
      <c r="CC87" s="34"/>
      <c r="CD87" s="34"/>
      <c r="CE87" s="35"/>
      <c r="CF87" s="36" t="s">
        <v>86</v>
      </c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5"/>
      <c r="CS87" s="36" t="s">
        <v>267</v>
      </c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5"/>
      <c r="DF87" s="25">
        <f>663935.44+2390168.97</f>
        <v>3054104.41</v>
      </c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7"/>
      <c r="DS87" s="25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7"/>
      <c r="EF87" s="25">
        <v>7463850.21</v>
      </c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7"/>
      <c r="ES87" s="28" t="s">
        <v>42</v>
      </c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30"/>
    </row>
    <row r="88" spans="1:161" ht="10.5" customHeight="1">
      <c r="A88" s="31" t="s">
        <v>272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3" t="s">
        <v>85</v>
      </c>
      <c r="BY88" s="34"/>
      <c r="BZ88" s="34"/>
      <c r="CA88" s="34"/>
      <c r="CB88" s="34"/>
      <c r="CC88" s="34"/>
      <c r="CD88" s="34"/>
      <c r="CE88" s="35"/>
      <c r="CF88" s="36" t="s">
        <v>86</v>
      </c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5"/>
      <c r="CS88" s="36" t="s">
        <v>268</v>
      </c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5"/>
      <c r="DF88" s="25">
        <v>677278.03</v>
      </c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7"/>
      <c r="DS88" s="25">
        <v>677278.03</v>
      </c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7"/>
      <c r="EF88" s="25">
        <v>677278.03</v>
      </c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7"/>
      <c r="ES88" s="28" t="s">
        <v>42</v>
      </c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30"/>
    </row>
    <row r="89" spans="1:161" ht="10.5" customHeight="1">
      <c r="A89" s="31" t="s">
        <v>272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3" t="s">
        <v>85</v>
      </c>
      <c r="BY89" s="34"/>
      <c r="BZ89" s="34"/>
      <c r="CA89" s="34"/>
      <c r="CB89" s="34"/>
      <c r="CC89" s="34"/>
      <c r="CD89" s="34"/>
      <c r="CE89" s="35"/>
      <c r="CF89" s="36" t="s">
        <v>86</v>
      </c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5"/>
      <c r="CS89" s="36" t="s">
        <v>270</v>
      </c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5"/>
      <c r="DF89" s="25">
        <v>1693467</v>
      </c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7"/>
      <c r="DS89" s="25">
        <v>1693467</v>
      </c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7"/>
      <c r="EF89" s="25">
        <v>1693467</v>
      </c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7"/>
      <c r="ES89" s="28" t="s">
        <v>42</v>
      </c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30"/>
    </row>
    <row r="90" spans="1:161" ht="10.5" customHeight="1">
      <c r="A90" s="31" t="s">
        <v>272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3" t="s">
        <v>85</v>
      </c>
      <c r="BY90" s="34"/>
      <c r="BZ90" s="34"/>
      <c r="CA90" s="34"/>
      <c r="CB90" s="34"/>
      <c r="CC90" s="34"/>
      <c r="CD90" s="34"/>
      <c r="CE90" s="35"/>
      <c r="CF90" s="36" t="s">
        <v>86</v>
      </c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5"/>
      <c r="CS90" s="36" t="s">
        <v>319</v>
      </c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5"/>
      <c r="DF90" s="25">
        <v>1242000</v>
      </c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7"/>
      <c r="DS90" s="25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7"/>
      <c r="EF90" s="25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7"/>
      <c r="ES90" s="28" t="s">
        <v>42</v>
      </c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30"/>
    </row>
    <row r="91" spans="1:161" ht="10.5" customHeight="1">
      <c r="A91" s="31" t="s">
        <v>272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3" t="s">
        <v>85</v>
      </c>
      <c r="BY91" s="34"/>
      <c r="BZ91" s="34"/>
      <c r="CA91" s="34"/>
      <c r="CB91" s="34"/>
      <c r="CC91" s="34"/>
      <c r="CD91" s="34"/>
      <c r="CE91" s="35"/>
      <c r="CF91" s="36" t="s">
        <v>86</v>
      </c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5"/>
      <c r="CS91" s="36" t="s">
        <v>285</v>
      </c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5"/>
      <c r="DF91" s="25">
        <v>34423.92</v>
      </c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7"/>
      <c r="DS91" s="25">
        <v>34423.92</v>
      </c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7"/>
      <c r="EF91" s="25">
        <v>34423.92</v>
      </c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7"/>
      <c r="ES91" s="28" t="s">
        <v>42</v>
      </c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30"/>
    </row>
    <row r="92" spans="1:170" ht="10.5" customHeight="1">
      <c r="A92" s="31" t="s">
        <v>272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3" t="s">
        <v>85</v>
      </c>
      <c r="BY92" s="34"/>
      <c r="BZ92" s="34"/>
      <c r="CA92" s="34"/>
      <c r="CB92" s="34"/>
      <c r="CC92" s="34"/>
      <c r="CD92" s="34"/>
      <c r="CE92" s="35"/>
      <c r="CF92" s="36" t="s">
        <v>86</v>
      </c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5"/>
      <c r="CS92" s="36" t="s">
        <v>287</v>
      </c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5"/>
      <c r="DF92" s="25">
        <f>150783.41+2605</f>
        <v>153388.41</v>
      </c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7"/>
      <c r="DS92" s="25">
        <v>150783.41</v>
      </c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7"/>
      <c r="EF92" s="25">
        <v>150783.41</v>
      </c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7"/>
      <c r="ES92" s="28" t="s">
        <v>42</v>
      </c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30"/>
      <c r="FN92" s="16"/>
    </row>
    <row r="93" spans="1:170" ht="10.5" customHeight="1">
      <c r="A93" s="31" t="s">
        <v>272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3" t="s">
        <v>85</v>
      </c>
      <c r="BY93" s="34"/>
      <c r="BZ93" s="34"/>
      <c r="CA93" s="34"/>
      <c r="CB93" s="34"/>
      <c r="CC93" s="34"/>
      <c r="CD93" s="34"/>
      <c r="CE93" s="35"/>
      <c r="CF93" s="36" t="s">
        <v>86</v>
      </c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5"/>
      <c r="CS93" s="36" t="s">
        <v>309</v>
      </c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5"/>
      <c r="DF93" s="25">
        <f>77052+29384.13</f>
        <v>106436.13</v>
      </c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7"/>
      <c r="DS93" s="25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7"/>
      <c r="EF93" s="25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7"/>
      <c r="ES93" s="28" t="s">
        <v>42</v>
      </c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30"/>
      <c r="FN93" s="16"/>
    </row>
    <row r="94" spans="1:161" ht="10.5" customHeight="1">
      <c r="A94" s="150" t="s">
        <v>87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9"/>
      <c r="BX94" s="33" t="s">
        <v>88</v>
      </c>
      <c r="BY94" s="34"/>
      <c r="BZ94" s="34"/>
      <c r="CA94" s="34"/>
      <c r="CB94" s="34"/>
      <c r="CC94" s="34"/>
      <c r="CD94" s="34"/>
      <c r="CE94" s="35"/>
      <c r="CF94" s="36" t="s">
        <v>89</v>
      </c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5"/>
      <c r="CS94" s="36" t="s">
        <v>263</v>
      </c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5"/>
      <c r="DF94" s="25">
        <f>2000+6000</f>
        <v>8000</v>
      </c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7"/>
      <c r="DS94" s="25">
        <f>2000+6000</f>
        <v>8000</v>
      </c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7"/>
      <c r="EF94" s="25">
        <f>2000+6000</f>
        <v>8000</v>
      </c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7"/>
      <c r="ES94" s="28" t="s">
        <v>42</v>
      </c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30"/>
    </row>
    <row r="95" spans="1:161" ht="10.5" customHeight="1">
      <c r="A95" s="150" t="s">
        <v>87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9"/>
      <c r="BX95" s="33" t="s">
        <v>88</v>
      </c>
      <c r="BY95" s="34"/>
      <c r="BZ95" s="34"/>
      <c r="CA95" s="34"/>
      <c r="CB95" s="34"/>
      <c r="CC95" s="34"/>
      <c r="CD95" s="34"/>
      <c r="CE95" s="35"/>
      <c r="CF95" s="36" t="s">
        <v>89</v>
      </c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5"/>
      <c r="CS95" s="36" t="s">
        <v>266</v>
      </c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5"/>
      <c r="DF95" s="25">
        <f>8000+44000+1500+29000</f>
        <v>82500</v>
      </c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7"/>
      <c r="DS95" s="25">
        <f>8000+44000</f>
        <v>52000</v>
      </c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7"/>
      <c r="EF95" s="25">
        <f>8000+44000</f>
        <v>52000</v>
      </c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7"/>
      <c r="ES95" s="28" t="s">
        <v>42</v>
      </c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30"/>
    </row>
    <row r="96" spans="1:161" ht="13.5" customHeight="1">
      <c r="A96" s="150" t="s">
        <v>87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9"/>
      <c r="BX96" s="33" t="s">
        <v>88</v>
      </c>
      <c r="BY96" s="34"/>
      <c r="BZ96" s="34"/>
      <c r="CA96" s="34"/>
      <c r="CB96" s="34"/>
      <c r="CC96" s="34"/>
      <c r="CD96" s="34"/>
      <c r="CE96" s="35"/>
      <c r="CF96" s="36" t="s">
        <v>89</v>
      </c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5"/>
      <c r="CS96" s="36" t="s">
        <v>270</v>
      </c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5"/>
      <c r="DF96" s="25">
        <f>5000+95000</f>
        <v>100000</v>
      </c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7"/>
      <c r="DS96" s="25">
        <v>100000</v>
      </c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7"/>
      <c r="EF96" s="25">
        <v>100000</v>
      </c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7"/>
      <c r="ES96" s="28" t="s">
        <v>42</v>
      </c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30"/>
    </row>
    <row r="97" spans="1:169" ht="10.5" customHeight="1" thickBot="1">
      <c r="A97" s="31" t="s">
        <v>90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3" t="s">
        <v>91</v>
      </c>
      <c r="BY97" s="34"/>
      <c r="BZ97" s="34"/>
      <c r="CA97" s="34"/>
      <c r="CB97" s="34"/>
      <c r="CC97" s="34"/>
      <c r="CD97" s="34"/>
      <c r="CE97" s="35"/>
      <c r="CF97" s="36" t="s">
        <v>92</v>
      </c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5"/>
      <c r="CS97" s="36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5"/>
      <c r="DF97" s="25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7"/>
      <c r="DS97" s="25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7"/>
      <c r="EF97" s="25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7"/>
      <c r="ES97" s="28" t="s">
        <v>42</v>
      </c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30"/>
      <c r="FM97" s="16"/>
    </row>
    <row r="98" spans="1:173" ht="16.5" customHeight="1">
      <c r="A98" s="31" t="s">
        <v>93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3" t="s">
        <v>94</v>
      </c>
      <c r="BY98" s="34"/>
      <c r="BZ98" s="34"/>
      <c r="CA98" s="34"/>
      <c r="CB98" s="34"/>
      <c r="CC98" s="34"/>
      <c r="CD98" s="34"/>
      <c r="CE98" s="35"/>
      <c r="CF98" s="36" t="s">
        <v>95</v>
      </c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5"/>
      <c r="CS98" s="88" t="s">
        <v>271</v>
      </c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7"/>
      <c r="DF98" s="25">
        <f>SUM(DF99:DR110)</f>
        <v>17117321.73</v>
      </c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7"/>
      <c r="DS98" s="25">
        <f>SUM(DS99:EE110)</f>
        <v>16303972.42</v>
      </c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7"/>
      <c r="EF98" s="25">
        <f>SUM(EF99:ER110)</f>
        <v>16529154.72</v>
      </c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7"/>
      <c r="ES98" s="28" t="s">
        <v>42</v>
      </c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30"/>
      <c r="FQ98" s="16"/>
    </row>
    <row r="99" spans="1:169" ht="15" customHeight="1">
      <c r="A99" s="153" t="s">
        <v>96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33" t="s">
        <v>97</v>
      </c>
      <c r="BY99" s="34"/>
      <c r="BZ99" s="34"/>
      <c r="CA99" s="34"/>
      <c r="CB99" s="34"/>
      <c r="CC99" s="34"/>
      <c r="CD99" s="34"/>
      <c r="CE99" s="35"/>
      <c r="CF99" s="36" t="s">
        <v>95</v>
      </c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5"/>
      <c r="CS99" s="36" t="s">
        <v>264</v>
      </c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5"/>
      <c r="DF99" s="25">
        <f>406160.77+1612.42</f>
        <v>407773.19</v>
      </c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7"/>
      <c r="DS99" s="25">
        <f>406160.77+40124.42</f>
        <v>446285.19</v>
      </c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7"/>
      <c r="EF99" s="25">
        <f>406160.77+40124.42</f>
        <v>446285.19</v>
      </c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7"/>
      <c r="ES99" s="28" t="s">
        <v>42</v>
      </c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30"/>
      <c r="FM99" s="16"/>
    </row>
    <row r="100" spans="1:170" ht="11.25" customHeight="1">
      <c r="A100" s="31" t="s">
        <v>276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3" t="s">
        <v>85</v>
      </c>
      <c r="BY100" s="34"/>
      <c r="BZ100" s="34"/>
      <c r="CA100" s="34"/>
      <c r="CB100" s="34"/>
      <c r="CC100" s="34"/>
      <c r="CD100" s="34"/>
      <c r="CE100" s="35"/>
      <c r="CF100" s="36" t="s">
        <v>95</v>
      </c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5"/>
      <c r="CS100" s="36" t="s">
        <v>265</v>
      </c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5"/>
      <c r="DF100" s="25">
        <v>90460.83</v>
      </c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7"/>
      <c r="DS100" s="25">
        <v>90460.83</v>
      </c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7"/>
      <c r="EF100" s="25">
        <v>90460.83</v>
      </c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7"/>
      <c r="ES100" s="28" t="s">
        <v>42</v>
      </c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30"/>
      <c r="FN100" s="16"/>
    </row>
    <row r="101" spans="1:161" ht="11.25" customHeight="1">
      <c r="A101" s="31" t="s">
        <v>276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3" t="s">
        <v>85</v>
      </c>
      <c r="BY101" s="34"/>
      <c r="BZ101" s="34"/>
      <c r="CA101" s="34"/>
      <c r="CB101" s="34"/>
      <c r="CC101" s="34"/>
      <c r="CD101" s="34"/>
      <c r="CE101" s="35"/>
      <c r="CF101" s="36" t="s">
        <v>95</v>
      </c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5"/>
      <c r="CS101" s="36" t="s">
        <v>263</v>
      </c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5"/>
      <c r="DF101" s="25">
        <f>552686.79+6270.5</f>
        <v>558957.29</v>
      </c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7"/>
      <c r="DS101" s="25">
        <f>552686.79+87137.32</f>
        <v>639824.1100000001</v>
      </c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7"/>
      <c r="EF101" s="25">
        <f>552686.79+87137.32</f>
        <v>639824.1100000001</v>
      </c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7"/>
      <c r="ES101" s="28" t="s">
        <v>42</v>
      </c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30"/>
    </row>
    <row r="102" spans="1:161" ht="11.25" customHeight="1">
      <c r="A102" s="31" t="s">
        <v>276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3" t="s">
        <v>85</v>
      </c>
      <c r="BY102" s="34"/>
      <c r="BZ102" s="34"/>
      <c r="CA102" s="34"/>
      <c r="CB102" s="34"/>
      <c r="CC102" s="34"/>
      <c r="CD102" s="34"/>
      <c r="CE102" s="35"/>
      <c r="CF102" s="36" t="s">
        <v>95</v>
      </c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5"/>
      <c r="CS102" s="36" t="s">
        <v>266</v>
      </c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5"/>
      <c r="DF102" s="25">
        <f>12526472.9+53415.5+46271.41</f>
        <v>12626159.81</v>
      </c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7"/>
      <c r="DS102" s="25">
        <f>12526472.9-556203.28+131908.6</f>
        <v>12102178.22</v>
      </c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7"/>
      <c r="EF102" s="25">
        <f>12526472.9-556203.28+131908.6+225182.3</f>
        <v>12327360.520000001</v>
      </c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7"/>
      <c r="ES102" s="28" t="s">
        <v>42</v>
      </c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30"/>
    </row>
    <row r="103" spans="1:175" s="19" customFormat="1" ht="10.5" customHeight="1">
      <c r="A103" s="31" t="s">
        <v>276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3" t="s">
        <v>85</v>
      </c>
      <c r="BY103" s="34"/>
      <c r="BZ103" s="34"/>
      <c r="CA103" s="34"/>
      <c r="CB103" s="34"/>
      <c r="CC103" s="34"/>
      <c r="CD103" s="34"/>
      <c r="CE103" s="35"/>
      <c r="CF103" s="36" t="s">
        <v>95</v>
      </c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5"/>
      <c r="CS103" s="36" t="s">
        <v>313</v>
      </c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5"/>
      <c r="DF103" s="25">
        <f>2254083.79-200508.51-721831.03</f>
        <v>1331744.25</v>
      </c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7"/>
      <c r="DS103" s="25">
        <v>2254083.79</v>
      </c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7"/>
      <c r="EF103" s="25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7"/>
      <c r="ES103" s="28" t="s">
        <v>42</v>
      </c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30"/>
      <c r="FS103" s="20"/>
    </row>
    <row r="104" spans="1:175" s="19" customFormat="1" ht="11.25" customHeight="1">
      <c r="A104" s="31" t="s">
        <v>276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3" t="s">
        <v>85</v>
      </c>
      <c r="BY104" s="34"/>
      <c r="BZ104" s="34"/>
      <c r="CA104" s="34"/>
      <c r="CB104" s="34"/>
      <c r="CC104" s="34"/>
      <c r="CD104" s="34"/>
      <c r="CE104" s="35"/>
      <c r="CF104" s="36" t="s">
        <v>95</v>
      </c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5"/>
      <c r="CS104" s="36" t="s">
        <v>267</v>
      </c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5"/>
      <c r="DF104" s="25">
        <f>200508.51+721831.03</f>
        <v>922339.54</v>
      </c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7"/>
      <c r="DS104" s="25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7"/>
      <c r="EF104" s="25">
        <v>2254083.79</v>
      </c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7"/>
      <c r="ES104" s="28" t="s">
        <v>42</v>
      </c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30"/>
      <c r="FS104" s="20"/>
    </row>
    <row r="105" spans="1:161" ht="10.5" customHeight="1">
      <c r="A105" s="31" t="s">
        <v>276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3" t="s">
        <v>85</v>
      </c>
      <c r="BY105" s="34"/>
      <c r="BZ105" s="34"/>
      <c r="CA105" s="34"/>
      <c r="CB105" s="34"/>
      <c r="CC105" s="34"/>
      <c r="CD105" s="34"/>
      <c r="CE105" s="35"/>
      <c r="CF105" s="36" t="s">
        <v>95</v>
      </c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5"/>
      <c r="CS105" s="36" t="s">
        <v>268</v>
      </c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5"/>
      <c r="DF105" s="25">
        <v>204537.97</v>
      </c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7"/>
      <c r="DS105" s="25">
        <v>204537.97</v>
      </c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7"/>
      <c r="EF105" s="25">
        <v>204537.97</v>
      </c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7"/>
      <c r="ES105" s="28" t="s">
        <v>42</v>
      </c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30"/>
    </row>
    <row r="106" spans="1:161" ht="10.5" customHeight="1">
      <c r="A106" s="31" t="s">
        <v>276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3" t="s">
        <v>85</v>
      </c>
      <c r="BY106" s="34"/>
      <c r="BZ106" s="34"/>
      <c r="CA106" s="34"/>
      <c r="CB106" s="34"/>
      <c r="CC106" s="34"/>
      <c r="CD106" s="34"/>
      <c r="CE106" s="35"/>
      <c r="CF106" s="36" t="s">
        <v>95</v>
      </c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5"/>
      <c r="CS106" s="36" t="s">
        <v>270</v>
      </c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5"/>
      <c r="DF106" s="25">
        <v>511427.03</v>
      </c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7"/>
      <c r="DS106" s="25">
        <v>511427.03</v>
      </c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7"/>
      <c r="EF106" s="25">
        <v>511427.03</v>
      </c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7"/>
      <c r="ES106" s="28" t="s">
        <v>42</v>
      </c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30"/>
    </row>
    <row r="107" spans="1:161" ht="10.5" customHeight="1">
      <c r="A107" s="31" t="s">
        <v>276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3" t="s">
        <v>85</v>
      </c>
      <c r="BY107" s="34"/>
      <c r="BZ107" s="34"/>
      <c r="CA107" s="34"/>
      <c r="CB107" s="34"/>
      <c r="CC107" s="34"/>
      <c r="CD107" s="34"/>
      <c r="CE107" s="35"/>
      <c r="CF107" s="36" t="s">
        <v>95</v>
      </c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5"/>
      <c r="CS107" s="36" t="s">
        <v>319</v>
      </c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5"/>
      <c r="DF107" s="25">
        <v>375084</v>
      </c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7"/>
      <c r="DS107" s="25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7"/>
      <c r="EF107" s="25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7"/>
      <c r="ES107" s="28" t="s">
        <v>42</v>
      </c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30"/>
    </row>
    <row r="108" spans="1:170" ht="10.5" customHeight="1">
      <c r="A108" s="31" t="s">
        <v>276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3" t="s">
        <v>85</v>
      </c>
      <c r="BY108" s="34"/>
      <c r="BZ108" s="34"/>
      <c r="CA108" s="34"/>
      <c r="CB108" s="34"/>
      <c r="CC108" s="34"/>
      <c r="CD108" s="34"/>
      <c r="CE108" s="35"/>
      <c r="CF108" s="36" t="s">
        <v>95</v>
      </c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5"/>
      <c r="CS108" s="36" t="s">
        <v>285</v>
      </c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5"/>
      <c r="DF108" s="25">
        <f>9638.69+757.33</f>
        <v>10396.02</v>
      </c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7"/>
      <c r="DS108" s="25">
        <v>9638.69</v>
      </c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7"/>
      <c r="EF108" s="25">
        <v>9638.69</v>
      </c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7"/>
      <c r="ES108" s="28" t="s">
        <v>42</v>
      </c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30"/>
      <c r="FN108" s="16"/>
    </row>
    <row r="109" spans="1:161" ht="10.5" customHeight="1">
      <c r="A109" s="31" t="s">
        <v>276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3" t="s">
        <v>85</v>
      </c>
      <c r="BY109" s="34"/>
      <c r="BZ109" s="34"/>
      <c r="CA109" s="34"/>
      <c r="CB109" s="34"/>
      <c r="CC109" s="34"/>
      <c r="CD109" s="34"/>
      <c r="CE109" s="35"/>
      <c r="CF109" s="36" t="s">
        <v>95</v>
      </c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5"/>
      <c r="CS109" s="36" t="s">
        <v>287</v>
      </c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5"/>
      <c r="DF109" s="25">
        <f>45536.59+786.71</f>
        <v>46323.299999999996</v>
      </c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7"/>
      <c r="DS109" s="25">
        <v>45536.59</v>
      </c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7"/>
      <c r="EF109" s="25">
        <v>45536.59</v>
      </c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7"/>
      <c r="ES109" s="28" t="s">
        <v>42</v>
      </c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30"/>
    </row>
    <row r="110" spans="1:161" ht="12" customHeight="1">
      <c r="A110" s="31" t="s">
        <v>276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3" t="s">
        <v>85</v>
      </c>
      <c r="BY110" s="34"/>
      <c r="BZ110" s="34"/>
      <c r="CA110" s="34"/>
      <c r="CB110" s="34"/>
      <c r="CC110" s="34"/>
      <c r="CD110" s="34"/>
      <c r="CE110" s="35"/>
      <c r="CF110" s="36" t="s">
        <v>95</v>
      </c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5"/>
      <c r="CS110" s="36" t="s">
        <v>309</v>
      </c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5"/>
      <c r="DF110" s="25">
        <f>23268+8850.5</f>
        <v>32118.5</v>
      </c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7"/>
      <c r="DS110" s="25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7"/>
      <c r="EF110" s="25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7"/>
      <c r="ES110" s="28" t="s">
        <v>42</v>
      </c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30"/>
    </row>
    <row r="111" spans="1:161" ht="10.5" customHeight="1" hidden="1" thickBot="1">
      <c r="A111" s="161" t="s">
        <v>98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3"/>
      <c r="BX111" s="164" t="s">
        <v>99</v>
      </c>
      <c r="BY111" s="165"/>
      <c r="BZ111" s="165"/>
      <c r="CA111" s="165"/>
      <c r="CB111" s="165"/>
      <c r="CC111" s="165"/>
      <c r="CD111" s="165"/>
      <c r="CE111" s="166"/>
      <c r="CF111" s="167" t="s">
        <v>95</v>
      </c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6"/>
      <c r="CS111" s="167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6"/>
      <c r="DF111" s="155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57"/>
      <c r="DS111" s="155"/>
      <c r="DT111" s="156"/>
      <c r="DU111" s="156"/>
      <c r="DV111" s="156"/>
      <c r="DW111" s="156"/>
      <c r="DX111" s="156"/>
      <c r="DY111" s="156"/>
      <c r="DZ111" s="156"/>
      <c r="EA111" s="156"/>
      <c r="EB111" s="156"/>
      <c r="EC111" s="156"/>
      <c r="ED111" s="156"/>
      <c r="EE111" s="157"/>
      <c r="EF111" s="155"/>
      <c r="EG111" s="156"/>
      <c r="EH111" s="156"/>
      <c r="EI111" s="156"/>
      <c r="EJ111" s="156"/>
      <c r="EK111" s="156"/>
      <c r="EL111" s="156"/>
      <c r="EM111" s="156"/>
      <c r="EN111" s="156"/>
      <c r="EO111" s="156"/>
      <c r="EP111" s="156"/>
      <c r="EQ111" s="156"/>
      <c r="ER111" s="157"/>
      <c r="ES111" s="158" t="s">
        <v>42</v>
      </c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60"/>
    </row>
    <row r="112" spans="1:161" ht="10.5" customHeight="1">
      <c r="A112" s="150" t="s">
        <v>100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9"/>
      <c r="BX112" s="33" t="s">
        <v>101</v>
      </c>
      <c r="BY112" s="34"/>
      <c r="BZ112" s="34"/>
      <c r="CA112" s="34"/>
      <c r="CB112" s="34"/>
      <c r="CC112" s="34"/>
      <c r="CD112" s="34"/>
      <c r="CE112" s="35"/>
      <c r="CF112" s="36" t="s">
        <v>102</v>
      </c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5"/>
      <c r="CS112" s="36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5"/>
      <c r="DF112" s="25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7"/>
      <c r="DS112" s="25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7"/>
      <c r="EF112" s="25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7"/>
      <c r="ES112" s="28" t="s">
        <v>42</v>
      </c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30"/>
    </row>
    <row r="113" spans="1:161" ht="10.5" customHeight="1">
      <c r="A113" s="31" t="s">
        <v>103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3" t="s">
        <v>104</v>
      </c>
      <c r="BY113" s="34"/>
      <c r="BZ113" s="34"/>
      <c r="CA113" s="34"/>
      <c r="CB113" s="34"/>
      <c r="CC113" s="34"/>
      <c r="CD113" s="34"/>
      <c r="CE113" s="35"/>
      <c r="CF113" s="36" t="s">
        <v>105</v>
      </c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5"/>
      <c r="CS113" s="36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5"/>
      <c r="DF113" s="25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7"/>
      <c r="DS113" s="25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7"/>
      <c r="EF113" s="25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7"/>
      <c r="ES113" s="28" t="s">
        <v>42</v>
      </c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30"/>
    </row>
    <row r="114" spans="1:161" ht="21" customHeight="1">
      <c r="A114" s="31" t="s">
        <v>106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3" t="s">
        <v>107</v>
      </c>
      <c r="BY114" s="34"/>
      <c r="BZ114" s="34"/>
      <c r="CA114" s="34"/>
      <c r="CB114" s="34"/>
      <c r="CC114" s="34"/>
      <c r="CD114" s="34"/>
      <c r="CE114" s="35"/>
      <c r="CF114" s="36" t="s">
        <v>108</v>
      </c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5"/>
      <c r="CS114" s="36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5"/>
      <c r="DF114" s="25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7"/>
      <c r="DS114" s="25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7"/>
      <c r="EF114" s="25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7"/>
      <c r="ES114" s="28" t="s">
        <v>42</v>
      </c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30"/>
    </row>
    <row r="115" spans="1:161" ht="18.75" customHeight="1">
      <c r="A115" s="153" t="s">
        <v>109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33" t="s">
        <v>110</v>
      </c>
      <c r="BY115" s="34"/>
      <c r="BZ115" s="34"/>
      <c r="CA115" s="34"/>
      <c r="CB115" s="34"/>
      <c r="CC115" s="34"/>
      <c r="CD115" s="34"/>
      <c r="CE115" s="35"/>
      <c r="CF115" s="36" t="s">
        <v>108</v>
      </c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5"/>
      <c r="CS115" s="36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5"/>
      <c r="DF115" s="25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7"/>
      <c r="DS115" s="25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7"/>
      <c r="EF115" s="25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7"/>
      <c r="ES115" s="28" t="s">
        <v>42</v>
      </c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30"/>
    </row>
    <row r="116" spans="1:161" ht="10.5" customHeight="1" thickBot="1">
      <c r="A116" s="153" t="s">
        <v>111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33" t="s">
        <v>112</v>
      </c>
      <c r="BY116" s="34"/>
      <c r="BZ116" s="34"/>
      <c r="CA116" s="34"/>
      <c r="CB116" s="34"/>
      <c r="CC116" s="34"/>
      <c r="CD116" s="34"/>
      <c r="CE116" s="35"/>
      <c r="CF116" s="36" t="s">
        <v>108</v>
      </c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5"/>
      <c r="CS116" s="36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5"/>
      <c r="DF116" s="25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7"/>
      <c r="DS116" s="25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7"/>
      <c r="EF116" s="25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7"/>
      <c r="ES116" s="28" t="s">
        <v>42</v>
      </c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30"/>
    </row>
    <row r="117" spans="1:161" ht="10.5" customHeight="1" thickBot="1">
      <c r="A117" s="111" t="s">
        <v>113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33" t="s">
        <v>114</v>
      </c>
      <c r="BY117" s="34"/>
      <c r="BZ117" s="34"/>
      <c r="CA117" s="34"/>
      <c r="CB117" s="34"/>
      <c r="CC117" s="34"/>
      <c r="CD117" s="34"/>
      <c r="CE117" s="35"/>
      <c r="CF117" s="36" t="s">
        <v>115</v>
      </c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5"/>
      <c r="CS117" s="88" t="s">
        <v>271</v>
      </c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7"/>
      <c r="DF117" s="25">
        <f>DF118</f>
        <v>275000</v>
      </c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7"/>
      <c r="DS117" s="25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7"/>
      <c r="EF117" s="25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7"/>
      <c r="ES117" s="28" t="s">
        <v>42</v>
      </c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30"/>
    </row>
    <row r="118" spans="1:161" ht="18.75" customHeight="1">
      <c r="A118" s="31" t="s">
        <v>116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3" t="s">
        <v>117</v>
      </c>
      <c r="BY118" s="34"/>
      <c r="BZ118" s="34"/>
      <c r="CA118" s="34"/>
      <c r="CB118" s="34"/>
      <c r="CC118" s="34"/>
      <c r="CD118" s="34"/>
      <c r="CE118" s="35"/>
      <c r="CF118" s="36" t="s">
        <v>118</v>
      </c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5"/>
      <c r="CS118" s="88" t="s">
        <v>271</v>
      </c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7"/>
      <c r="DF118" s="25">
        <f>DF119</f>
        <v>275000</v>
      </c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7"/>
      <c r="DS118" s="25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7"/>
      <c r="EF118" s="25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7"/>
      <c r="ES118" s="28" t="s">
        <v>42</v>
      </c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30"/>
    </row>
    <row r="119" spans="1:161" ht="28.5" customHeight="1">
      <c r="A119" s="153" t="s">
        <v>119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33" t="s">
        <v>120</v>
      </c>
      <c r="BY119" s="34"/>
      <c r="BZ119" s="34"/>
      <c r="CA119" s="34"/>
      <c r="CB119" s="34"/>
      <c r="CC119" s="34"/>
      <c r="CD119" s="34"/>
      <c r="CE119" s="35"/>
      <c r="CF119" s="36" t="s">
        <v>121</v>
      </c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5"/>
      <c r="CS119" s="36" t="s">
        <v>312</v>
      </c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5"/>
      <c r="DF119" s="25">
        <v>275000</v>
      </c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7"/>
      <c r="DS119" s="25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7"/>
      <c r="EF119" s="25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7"/>
      <c r="ES119" s="28" t="s">
        <v>42</v>
      </c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30"/>
    </row>
    <row r="120" spans="1:161" ht="1.5" customHeight="1">
      <c r="A120" s="153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33"/>
      <c r="BY120" s="34"/>
      <c r="BZ120" s="34"/>
      <c r="CA120" s="34"/>
      <c r="CB120" s="34"/>
      <c r="CC120" s="34"/>
      <c r="CD120" s="34"/>
      <c r="CE120" s="35"/>
      <c r="CF120" s="36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5"/>
      <c r="CS120" s="36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5"/>
      <c r="DF120" s="25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7"/>
      <c r="DS120" s="25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7"/>
      <c r="EF120" s="25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7"/>
      <c r="ES120" s="28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30"/>
    </row>
    <row r="121" spans="1:161" ht="21.75" customHeight="1">
      <c r="A121" s="31" t="s">
        <v>122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3" t="s">
        <v>123</v>
      </c>
      <c r="BY121" s="34"/>
      <c r="BZ121" s="34"/>
      <c r="CA121" s="34"/>
      <c r="CB121" s="34"/>
      <c r="CC121" s="34"/>
      <c r="CD121" s="34"/>
      <c r="CE121" s="35"/>
      <c r="CF121" s="36" t="s">
        <v>124</v>
      </c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5"/>
      <c r="CS121" s="36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5"/>
      <c r="DF121" s="25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7"/>
      <c r="DS121" s="25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7"/>
      <c r="EF121" s="25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7"/>
      <c r="ES121" s="28" t="s">
        <v>42</v>
      </c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30"/>
    </row>
    <row r="122" spans="1:161" ht="33.75" customHeight="1">
      <c r="A122" s="31" t="s">
        <v>125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3" t="s">
        <v>126</v>
      </c>
      <c r="BY122" s="34"/>
      <c r="BZ122" s="34"/>
      <c r="CA122" s="34"/>
      <c r="CB122" s="34"/>
      <c r="CC122" s="34"/>
      <c r="CD122" s="34"/>
      <c r="CE122" s="35"/>
      <c r="CF122" s="36" t="s">
        <v>127</v>
      </c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5"/>
      <c r="CS122" s="36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5"/>
      <c r="DF122" s="25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7"/>
      <c r="DS122" s="25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7"/>
      <c r="EF122" s="25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7"/>
      <c r="ES122" s="28" t="s">
        <v>42</v>
      </c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30"/>
    </row>
    <row r="123" spans="1:161" ht="10.5" customHeight="1" thickBot="1">
      <c r="A123" s="31" t="s">
        <v>128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3" t="s">
        <v>129</v>
      </c>
      <c r="BY123" s="34"/>
      <c r="BZ123" s="34"/>
      <c r="CA123" s="34"/>
      <c r="CB123" s="34"/>
      <c r="CC123" s="34"/>
      <c r="CD123" s="34"/>
      <c r="CE123" s="35"/>
      <c r="CF123" s="36" t="s">
        <v>130</v>
      </c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5"/>
      <c r="CS123" s="36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5"/>
      <c r="DF123" s="25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7"/>
      <c r="DS123" s="25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7"/>
      <c r="EF123" s="25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7"/>
      <c r="ES123" s="28" t="s">
        <v>42</v>
      </c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30"/>
    </row>
    <row r="124" spans="1:161" ht="10.5" customHeight="1">
      <c r="A124" s="111" t="s">
        <v>131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33" t="s">
        <v>132</v>
      </c>
      <c r="BY124" s="34"/>
      <c r="BZ124" s="34"/>
      <c r="CA124" s="34"/>
      <c r="CB124" s="34"/>
      <c r="CC124" s="34"/>
      <c r="CD124" s="34"/>
      <c r="CE124" s="35"/>
      <c r="CF124" s="36" t="s">
        <v>133</v>
      </c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5"/>
      <c r="CS124" s="88" t="s">
        <v>271</v>
      </c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7"/>
      <c r="DF124" s="25">
        <f>DF126+DF127</f>
        <v>46600</v>
      </c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7"/>
      <c r="DS124" s="25">
        <f>DS126+DS127</f>
        <v>46600</v>
      </c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7"/>
      <c r="EF124" s="25">
        <f>EF128+EF129</f>
        <v>46600</v>
      </c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7"/>
      <c r="ES124" s="28" t="s">
        <v>42</v>
      </c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30"/>
    </row>
    <row r="125" spans="1:161" ht="21.75" customHeight="1">
      <c r="A125" s="31" t="s">
        <v>134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3" t="s">
        <v>135</v>
      </c>
      <c r="BY125" s="34"/>
      <c r="BZ125" s="34"/>
      <c r="CA125" s="34"/>
      <c r="CB125" s="34"/>
      <c r="CC125" s="34"/>
      <c r="CD125" s="34"/>
      <c r="CE125" s="35"/>
      <c r="CF125" s="36" t="s">
        <v>136</v>
      </c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5"/>
      <c r="CS125" s="36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5"/>
      <c r="DF125" s="25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7"/>
      <c r="DS125" s="25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7"/>
      <c r="EF125" s="25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7"/>
      <c r="ES125" s="28" t="s">
        <v>42</v>
      </c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30"/>
    </row>
    <row r="126" spans="1:161" s="19" customFormat="1" ht="21.75" customHeight="1">
      <c r="A126" s="31" t="s">
        <v>137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3" t="s">
        <v>138</v>
      </c>
      <c r="BY126" s="34"/>
      <c r="BZ126" s="34"/>
      <c r="CA126" s="34"/>
      <c r="CB126" s="34"/>
      <c r="CC126" s="34"/>
      <c r="CD126" s="34"/>
      <c r="CE126" s="35"/>
      <c r="CF126" s="36" t="s">
        <v>139</v>
      </c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5"/>
      <c r="CS126" s="36" t="s">
        <v>313</v>
      </c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5"/>
      <c r="DF126" s="25">
        <v>22600</v>
      </c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7"/>
      <c r="DS126" s="25">
        <v>22600</v>
      </c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7"/>
      <c r="EF126" s="25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7"/>
      <c r="ES126" s="28" t="s">
        <v>42</v>
      </c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30"/>
    </row>
    <row r="127" spans="1:161" s="19" customFormat="1" ht="10.5" customHeight="1">
      <c r="A127" s="31" t="s">
        <v>140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3" t="s">
        <v>141</v>
      </c>
      <c r="BY127" s="34"/>
      <c r="BZ127" s="34"/>
      <c r="CA127" s="34"/>
      <c r="CB127" s="34"/>
      <c r="CC127" s="34"/>
      <c r="CD127" s="34"/>
      <c r="CE127" s="35"/>
      <c r="CF127" s="36" t="s">
        <v>142</v>
      </c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5"/>
      <c r="CS127" s="36" t="s">
        <v>313</v>
      </c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5"/>
      <c r="DF127" s="25">
        <v>24000</v>
      </c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7"/>
      <c r="DS127" s="25">
        <v>24000</v>
      </c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7"/>
      <c r="EF127" s="25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7"/>
      <c r="ES127" s="28" t="s">
        <v>42</v>
      </c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30"/>
    </row>
    <row r="128" spans="1:161" s="19" customFormat="1" ht="21.75" customHeight="1">
      <c r="A128" s="31" t="s">
        <v>137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3" t="s">
        <v>138</v>
      </c>
      <c r="BY128" s="34"/>
      <c r="BZ128" s="34"/>
      <c r="CA128" s="34"/>
      <c r="CB128" s="34"/>
      <c r="CC128" s="34"/>
      <c r="CD128" s="34"/>
      <c r="CE128" s="35"/>
      <c r="CF128" s="36" t="s">
        <v>139</v>
      </c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5"/>
      <c r="CS128" s="36" t="s">
        <v>267</v>
      </c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5"/>
      <c r="DF128" s="25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7"/>
      <c r="DS128" s="25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7"/>
      <c r="EF128" s="25">
        <v>22600</v>
      </c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7"/>
      <c r="ES128" s="28" t="s">
        <v>42</v>
      </c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30"/>
    </row>
    <row r="129" spans="1:161" s="19" customFormat="1" ht="10.5" customHeight="1">
      <c r="A129" s="31" t="s">
        <v>140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3" t="s">
        <v>141</v>
      </c>
      <c r="BY129" s="34"/>
      <c r="BZ129" s="34"/>
      <c r="CA129" s="34"/>
      <c r="CB129" s="34"/>
      <c r="CC129" s="34"/>
      <c r="CD129" s="34"/>
      <c r="CE129" s="35"/>
      <c r="CF129" s="36" t="s">
        <v>142</v>
      </c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5"/>
      <c r="CS129" s="36" t="s">
        <v>267</v>
      </c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5"/>
      <c r="DF129" s="25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7"/>
      <c r="DS129" s="25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7"/>
      <c r="EF129" s="25">
        <v>24000</v>
      </c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7"/>
      <c r="ES129" s="28" t="s">
        <v>42</v>
      </c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30"/>
    </row>
    <row r="130" spans="1:161" ht="10.5" customHeight="1">
      <c r="A130" s="111" t="s">
        <v>143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33" t="s">
        <v>144</v>
      </c>
      <c r="BY130" s="34"/>
      <c r="BZ130" s="34"/>
      <c r="CA130" s="34"/>
      <c r="CB130" s="34"/>
      <c r="CC130" s="34"/>
      <c r="CD130" s="34"/>
      <c r="CE130" s="35"/>
      <c r="CF130" s="36" t="s">
        <v>42</v>
      </c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5"/>
      <c r="CS130" s="36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5"/>
      <c r="DF130" s="25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7"/>
      <c r="DS130" s="25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7"/>
      <c r="EF130" s="25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7"/>
      <c r="ES130" s="28" t="s">
        <v>42</v>
      </c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30"/>
    </row>
    <row r="131" spans="1:161" ht="19.5" customHeight="1">
      <c r="A131" s="31" t="s">
        <v>145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3" t="s">
        <v>146</v>
      </c>
      <c r="BY131" s="34"/>
      <c r="BZ131" s="34"/>
      <c r="CA131" s="34"/>
      <c r="CB131" s="34"/>
      <c r="CC131" s="34"/>
      <c r="CD131" s="34"/>
      <c r="CE131" s="35"/>
      <c r="CF131" s="36" t="s">
        <v>147</v>
      </c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5"/>
      <c r="CS131" s="36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5"/>
      <c r="DF131" s="25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7"/>
      <c r="DS131" s="25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7"/>
      <c r="EF131" s="25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7"/>
      <c r="ES131" s="28" t="s">
        <v>42</v>
      </c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30"/>
    </row>
    <row r="132" spans="1:161" ht="10.5" customHeight="1">
      <c r="A132" s="31" t="s">
        <v>148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3" t="s">
        <v>149</v>
      </c>
      <c r="BY132" s="34"/>
      <c r="BZ132" s="34"/>
      <c r="CA132" s="34"/>
      <c r="CB132" s="34"/>
      <c r="CC132" s="34"/>
      <c r="CD132" s="34"/>
      <c r="CE132" s="35"/>
      <c r="CF132" s="36" t="s">
        <v>150</v>
      </c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5"/>
      <c r="CS132" s="36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5"/>
      <c r="DF132" s="25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7"/>
      <c r="DS132" s="25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7"/>
      <c r="EF132" s="25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7"/>
      <c r="ES132" s="28" t="s">
        <v>42</v>
      </c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30"/>
    </row>
    <row r="133" spans="1:161" ht="21.75" customHeight="1">
      <c r="A133" s="31" t="s">
        <v>151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3" t="s">
        <v>152</v>
      </c>
      <c r="BY133" s="34"/>
      <c r="BZ133" s="34"/>
      <c r="CA133" s="34"/>
      <c r="CB133" s="34"/>
      <c r="CC133" s="34"/>
      <c r="CD133" s="34"/>
      <c r="CE133" s="35"/>
      <c r="CF133" s="36" t="s">
        <v>153</v>
      </c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5"/>
      <c r="CS133" s="36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5"/>
      <c r="DF133" s="25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7"/>
      <c r="DS133" s="25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7"/>
      <c r="EF133" s="25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7"/>
      <c r="ES133" s="28" t="s">
        <v>42</v>
      </c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30"/>
    </row>
    <row r="134" spans="1:161" ht="10.5" customHeight="1">
      <c r="A134" s="111" t="s">
        <v>154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33" t="s">
        <v>155</v>
      </c>
      <c r="BY134" s="34"/>
      <c r="BZ134" s="34"/>
      <c r="CA134" s="34"/>
      <c r="CB134" s="34"/>
      <c r="CC134" s="34"/>
      <c r="CD134" s="34"/>
      <c r="CE134" s="35"/>
      <c r="CF134" s="36" t="s">
        <v>42</v>
      </c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5"/>
      <c r="CS134" s="36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5"/>
      <c r="DF134" s="25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7"/>
      <c r="DS134" s="25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7"/>
      <c r="EF134" s="25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7"/>
      <c r="ES134" s="28" t="s">
        <v>42</v>
      </c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30"/>
    </row>
    <row r="135" spans="1:161" ht="21.75" customHeight="1" thickBot="1">
      <c r="A135" s="31" t="s">
        <v>156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3" t="s">
        <v>157</v>
      </c>
      <c r="BY135" s="34"/>
      <c r="BZ135" s="34"/>
      <c r="CA135" s="34"/>
      <c r="CB135" s="34"/>
      <c r="CC135" s="34"/>
      <c r="CD135" s="34"/>
      <c r="CE135" s="35"/>
      <c r="CF135" s="36" t="s">
        <v>158</v>
      </c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5"/>
      <c r="CS135" s="36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5"/>
      <c r="DF135" s="25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7"/>
      <c r="DS135" s="25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7"/>
      <c r="EF135" s="25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7"/>
      <c r="ES135" s="28" t="s">
        <v>42</v>
      </c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30"/>
    </row>
    <row r="136" spans="1:161" ht="12.75" customHeight="1">
      <c r="A136" s="111" t="s">
        <v>159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33" t="s">
        <v>160</v>
      </c>
      <c r="BY136" s="34"/>
      <c r="BZ136" s="34"/>
      <c r="CA136" s="34"/>
      <c r="CB136" s="34"/>
      <c r="CC136" s="34"/>
      <c r="CD136" s="34"/>
      <c r="CE136" s="35"/>
      <c r="CF136" s="36" t="s">
        <v>42</v>
      </c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5"/>
      <c r="CS136" s="88" t="s">
        <v>271</v>
      </c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7"/>
      <c r="DF136" s="25">
        <f>DF140</f>
        <v>30369560.229999997</v>
      </c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7"/>
      <c r="DS136" s="25">
        <f>DS140</f>
        <v>25861943.66</v>
      </c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7"/>
      <c r="EF136" s="25">
        <f>EF140</f>
        <v>26357640.66</v>
      </c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7"/>
      <c r="ES136" s="28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30"/>
    </row>
    <row r="137" spans="1:161" ht="14.25" customHeight="1">
      <c r="A137" s="31" t="s">
        <v>161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3" t="s">
        <v>162</v>
      </c>
      <c r="BY137" s="34"/>
      <c r="BZ137" s="34"/>
      <c r="CA137" s="34"/>
      <c r="CB137" s="34"/>
      <c r="CC137" s="34"/>
      <c r="CD137" s="34"/>
      <c r="CE137" s="35"/>
      <c r="CF137" s="36" t="s">
        <v>163</v>
      </c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5"/>
      <c r="CS137" s="36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5"/>
      <c r="DF137" s="25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7"/>
      <c r="DS137" s="25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7"/>
      <c r="EF137" s="25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7"/>
      <c r="ES137" s="28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30"/>
    </row>
    <row r="138" spans="1:161" ht="10.5" customHeight="1" thickBot="1">
      <c r="A138" s="31" t="s">
        <v>164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123" t="s">
        <v>165</v>
      </c>
      <c r="BY138" s="124"/>
      <c r="BZ138" s="124"/>
      <c r="CA138" s="124"/>
      <c r="CB138" s="124"/>
      <c r="CC138" s="124"/>
      <c r="CD138" s="124"/>
      <c r="CE138" s="125"/>
      <c r="CF138" s="129" t="s">
        <v>166</v>
      </c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5"/>
      <c r="CS138" s="129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5"/>
      <c r="DF138" s="114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6"/>
      <c r="DS138" s="114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6"/>
      <c r="EF138" s="114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6"/>
      <c r="ES138" s="137"/>
      <c r="ET138" s="138"/>
      <c r="EU138" s="138"/>
      <c r="EV138" s="138"/>
      <c r="EW138" s="138"/>
      <c r="EX138" s="138"/>
      <c r="EY138" s="138"/>
      <c r="EZ138" s="138"/>
      <c r="FA138" s="138"/>
      <c r="FB138" s="138"/>
      <c r="FC138" s="138"/>
      <c r="FD138" s="138"/>
      <c r="FE138" s="139"/>
    </row>
    <row r="139" spans="1:161" ht="21.75" customHeight="1" thickBot="1">
      <c r="A139" s="31" t="s">
        <v>167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85" t="s">
        <v>168</v>
      </c>
      <c r="BY139" s="86"/>
      <c r="BZ139" s="86"/>
      <c r="CA139" s="86"/>
      <c r="CB139" s="86"/>
      <c r="CC139" s="86"/>
      <c r="CD139" s="86"/>
      <c r="CE139" s="87"/>
      <c r="CF139" s="88" t="s">
        <v>169</v>
      </c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7"/>
      <c r="CS139" s="88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7"/>
      <c r="DF139" s="143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5"/>
      <c r="DS139" s="143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5"/>
      <c r="EF139" s="143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5"/>
      <c r="ES139" s="80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3"/>
    </row>
    <row r="140" spans="1:161" ht="11.25" customHeight="1">
      <c r="A140" s="150" t="s">
        <v>170</v>
      </c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9"/>
      <c r="BX140" s="146" t="s">
        <v>171</v>
      </c>
      <c r="BY140" s="47"/>
      <c r="BZ140" s="47"/>
      <c r="CA140" s="47"/>
      <c r="CB140" s="47"/>
      <c r="CC140" s="47"/>
      <c r="CD140" s="47"/>
      <c r="CE140" s="48"/>
      <c r="CF140" s="46" t="s">
        <v>172</v>
      </c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8"/>
      <c r="CS140" s="88" t="s">
        <v>271</v>
      </c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7"/>
      <c r="DF140" s="37">
        <f>SUM(DF142:DR166)</f>
        <v>30369560.229999997</v>
      </c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9"/>
      <c r="DS140" s="37">
        <f>SUM(DS142:EE166)</f>
        <v>25861943.66</v>
      </c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9"/>
      <c r="EF140" s="37">
        <f>SUM(EF142:ER166)</f>
        <v>26357640.66</v>
      </c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40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2"/>
    </row>
    <row r="141" spans="1:161" ht="11.25" customHeight="1">
      <c r="A141" s="43" t="s">
        <v>173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4" t="s">
        <v>171</v>
      </c>
      <c r="BY141" s="45"/>
      <c r="BZ141" s="45"/>
      <c r="CA141" s="45"/>
      <c r="CB141" s="45"/>
      <c r="CC141" s="45"/>
      <c r="CD141" s="45"/>
      <c r="CE141" s="45"/>
      <c r="CF141" s="46" t="s">
        <v>172</v>
      </c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8"/>
      <c r="CS141" s="46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8"/>
      <c r="DF141" s="37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9"/>
      <c r="DS141" s="37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9"/>
      <c r="EF141" s="37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9"/>
      <c r="ES141" s="40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2"/>
    </row>
    <row r="142" spans="1:161" ht="11.25" customHeight="1">
      <c r="A142" s="43" t="s">
        <v>273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4" t="s">
        <v>171</v>
      </c>
      <c r="BY142" s="45"/>
      <c r="BZ142" s="45"/>
      <c r="CA142" s="45"/>
      <c r="CB142" s="45"/>
      <c r="CC142" s="45"/>
      <c r="CD142" s="45"/>
      <c r="CE142" s="45"/>
      <c r="CF142" s="46" t="s">
        <v>172</v>
      </c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8"/>
      <c r="CS142" s="36" t="s">
        <v>264</v>
      </c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5"/>
      <c r="DF142" s="37">
        <f>35736+43</f>
        <v>35779</v>
      </c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9"/>
      <c r="DS142" s="37">
        <v>35779</v>
      </c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9"/>
      <c r="EF142" s="37">
        <v>35779</v>
      </c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9"/>
      <c r="ES142" s="40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2"/>
    </row>
    <row r="143" spans="1:161" ht="11.25" customHeight="1">
      <c r="A143" s="43" t="s">
        <v>273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4" t="s">
        <v>171</v>
      </c>
      <c r="BY143" s="45"/>
      <c r="BZ143" s="45"/>
      <c r="CA143" s="45"/>
      <c r="CB143" s="45"/>
      <c r="CC143" s="45"/>
      <c r="CD143" s="45"/>
      <c r="CE143" s="45"/>
      <c r="CF143" s="46" t="s">
        <v>172</v>
      </c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8"/>
      <c r="CS143" s="36" t="s">
        <v>265</v>
      </c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5"/>
      <c r="DF143" s="37">
        <v>354963</v>
      </c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9"/>
      <c r="DS143" s="37">
        <f>354963+30000</f>
        <v>384963</v>
      </c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9"/>
      <c r="EF143" s="37">
        <f>439963+45000</f>
        <v>484963</v>
      </c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9"/>
      <c r="ES143" s="40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2"/>
    </row>
    <row r="144" spans="1:167" ht="11.25" customHeight="1">
      <c r="A144" s="43" t="s">
        <v>273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4" t="s">
        <v>171</v>
      </c>
      <c r="BY144" s="45"/>
      <c r="BZ144" s="45"/>
      <c r="CA144" s="45"/>
      <c r="CB144" s="45"/>
      <c r="CC144" s="45"/>
      <c r="CD144" s="45"/>
      <c r="CE144" s="45"/>
      <c r="CF144" s="46" t="s">
        <v>172</v>
      </c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8"/>
      <c r="CS144" s="36" t="s">
        <v>263</v>
      </c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5"/>
      <c r="DF144" s="37">
        <f>570950.5-1300</f>
        <v>569650.5</v>
      </c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9"/>
      <c r="DS144" s="37">
        <v>570950.5</v>
      </c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9"/>
      <c r="EF144" s="37">
        <v>570950.5</v>
      </c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9"/>
      <c r="ES144" s="40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2"/>
      <c r="FK144" s="16"/>
    </row>
    <row r="145" spans="1:173" ht="11.25" customHeight="1">
      <c r="A145" s="43" t="s">
        <v>273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4" t="s">
        <v>171</v>
      </c>
      <c r="BY145" s="45"/>
      <c r="BZ145" s="45"/>
      <c r="CA145" s="45"/>
      <c r="CB145" s="45"/>
      <c r="CC145" s="45"/>
      <c r="CD145" s="45"/>
      <c r="CE145" s="45"/>
      <c r="CF145" s="46" t="s">
        <v>172</v>
      </c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8"/>
      <c r="CS145" s="36" t="s">
        <v>266</v>
      </c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5"/>
      <c r="DF145" s="37">
        <f>1050140-1500-29000</f>
        <v>1019640</v>
      </c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9"/>
      <c r="DS145" s="37">
        <v>1050140</v>
      </c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9"/>
      <c r="EF145" s="37">
        <v>1050140</v>
      </c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9"/>
      <c r="ES145" s="40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2"/>
      <c r="FQ145" s="16"/>
    </row>
    <row r="146" spans="1:161" ht="11.25" customHeight="1">
      <c r="A146" s="43" t="s">
        <v>273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4" t="s">
        <v>171</v>
      </c>
      <c r="BY146" s="45"/>
      <c r="BZ146" s="45"/>
      <c r="CA146" s="45"/>
      <c r="CB146" s="45"/>
      <c r="CC146" s="45"/>
      <c r="CD146" s="45"/>
      <c r="CE146" s="45"/>
      <c r="CF146" s="46" t="s">
        <v>172</v>
      </c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8"/>
      <c r="CS146" s="36" t="s">
        <v>274</v>
      </c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5"/>
      <c r="DF146" s="37">
        <v>428037</v>
      </c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9"/>
      <c r="DS146" s="37">
        <f>443037-15000</f>
        <v>428037</v>
      </c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9"/>
      <c r="EF146" s="37">
        <v>428037</v>
      </c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9"/>
      <c r="ES146" s="40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2"/>
    </row>
    <row r="147" spans="1:167" s="19" customFormat="1" ht="11.25" customHeight="1">
      <c r="A147" s="43" t="s">
        <v>273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4" t="s">
        <v>171</v>
      </c>
      <c r="BY147" s="45"/>
      <c r="BZ147" s="45"/>
      <c r="CA147" s="45"/>
      <c r="CB147" s="45"/>
      <c r="CC147" s="45"/>
      <c r="CD147" s="45"/>
      <c r="CE147" s="45"/>
      <c r="CF147" s="46" t="s">
        <v>172</v>
      </c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8"/>
      <c r="CS147" s="36" t="s">
        <v>315</v>
      </c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5"/>
      <c r="DF147" s="37">
        <f>5616201.53-1295690.81</f>
        <v>4320510.720000001</v>
      </c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9"/>
      <c r="DS147" s="37">
        <v>5616201.53</v>
      </c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9"/>
      <c r="EF147" s="37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9"/>
      <c r="ES147" s="40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2"/>
      <c r="FK147" s="20"/>
    </row>
    <row r="148" spans="1:167" s="19" customFormat="1" ht="11.25" customHeight="1">
      <c r="A148" s="43" t="s">
        <v>273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4" t="s">
        <v>171</v>
      </c>
      <c r="BY148" s="45"/>
      <c r="BZ148" s="45"/>
      <c r="CA148" s="45"/>
      <c r="CB148" s="45"/>
      <c r="CC148" s="45"/>
      <c r="CD148" s="45"/>
      <c r="CE148" s="45"/>
      <c r="CF148" s="46" t="s">
        <v>172</v>
      </c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8"/>
      <c r="CS148" s="36" t="s">
        <v>275</v>
      </c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5"/>
      <c r="DF148" s="37">
        <f>1295690.81</f>
        <v>1295690.81</v>
      </c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9"/>
      <c r="DS148" s="37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9"/>
      <c r="EF148" s="37">
        <v>5847027.64</v>
      </c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9"/>
      <c r="ES148" s="40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2"/>
      <c r="FK148" s="20"/>
    </row>
    <row r="149" spans="1:161" s="19" customFormat="1" ht="11.25" customHeight="1">
      <c r="A149" s="43" t="s">
        <v>273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4" t="s">
        <v>171</v>
      </c>
      <c r="BY149" s="45"/>
      <c r="BZ149" s="45"/>
      <c r="CA149" s="45"/>
      <c r="CB149" s="45"/>
      <c r="CC149" s="45"/>
      <c r="CD149" s="45"/>
      <c r="CE149" s="45"/>
      <c r="CF149" s="46" t="s">
        <v>172</v>
      </c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8"/>
      <c r="CS149" s="36" t="s">
        <v>313</v>
      </c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5"/>
      <c r="DF149" s="37">
        <f>7654714.47-72950-45000+243647.58-75600-243647.58-944499.24-45000</f>
        <v>6471665.2299999995</v>
      </c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9"/>
      <c r="DS149" s="37">
        <f>7654714.47+1203630-72950</f>
        <v>8785394.469999999</v>
      </c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9"/>
      <c r="EF149" s="37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9"/>
      <c r="ES149" s="40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2"/>
    </row>
    <row r="150" spans="1:161" s="19" customFormat="1" ht="11.25" customHeight="1">
      <c r="A150" s="43" t="s">
        <v>273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4" t="s">
        <v>171</v>
      </c>
      <c r="BY150" s="45"/>
      <c r="BZ150" s="45"/>
      <c r="CA150" s="45"/>
      <c r="CB150" s="45"/>
      <c r="CC150" s="45"/>
      <c r="CD150" s="45"/>
      <c r="CE150" s="45"/>
      <c r="CF150" s="46" t="s">
        <v>172</v>
      </c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8"/>
      <c r="CS150" s="36" t="s">
        <v>267</v>
      </c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5"/>
      <c r="DF150" s="37">
        <f>243647.58+944499.24</f>
        <v>1188146.82</v>
      </c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9"/>
      <c r="DS150" s="37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9"/>
      <c r="EF150" s="37">
        <v>7941764.47</v>
      </c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9"/>
      <c r="ES150" s="40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2"/>
    </row>
    <row r="151" spans="1:161" ht="11.25" customHeight="1">
      <c r="A151" s="43" t="s">
        <v>273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4" t="s">
        <v>171</v>
      </c>
      <c r="BY151" s="45"/>
      <c r="BZ151" s="45"/>
      <c r="CA151" s="45"/>
      <c r="CB151" s="45"/>
      <c r="CC151" s="45"/>
      <c r="CD151" s="45"/>
      <c r="CE151" s="45"/>
      <c r="CF151" s="46" t="s">
        <v>172</v>
      </c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8"/>
      <c r="CS151" s="36" t="s">
        <v>269</v>
      </c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5"/>
      <c r="DF151" s="37">
        <f>5948140+574600</f>
        <v>6522740</v>
      </c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9"/>
      <c r="DS151" s="37">
        <v>6164041</v>
      </c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9"/>
      <c r="EF151" s="37">
        <v>6226738</v>
      </c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9"/>
      <c r="ES151" s="40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2"/>
    </row>
    <row r="152" spans="1:161" ht="11.25" customHeight="1">
      <c r="A152" s="43" t="s">
        <v>273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4" t="s">
        <v>171</v>
      </c>
      <c r="BY152" s="45"/>
      <c r="BZ152" s="45"/>
      <c r="CA152" s="45"/>
      <c r="CB152" s="45"/>
      <c r="CC152" s="45"/>
      <c r="CD152" s="45"/>
      <c r="CE152" s="45"/>
      <c r="CF152" s="46" t="s">
        <v>172</v>
      </c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8"/>
      <c r="CS152" s="36" t="s">
        <v>320</v>
      </c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5"/>
      <c r="DF152" s="37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9"/>
      <c r="DS152" s="37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9"/>
      <c r="EF152" s="37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9"/>
      <c r="ES152" s="40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2"/>
    </row>
    <row r="153" spans="1:173" ht="11.25" customHeight="1">
      <c r="A153" s="199" t="s">
        <v>273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5"/>
      <c r="BV153" s="175"/>
      <c r="BW153" s="200"/>
      <c r="BX153" s="173" t="s">
        <v>171</v>
      </c>
      <c r="BY153" s="171"/>
      <c r="BZ153" s="171"/>
      <c r="CA153" s="171"/>
      <c r="CB153" s="171"/>
      <c r="CC153" s="171"/>
      <c r="CD153" s="171"/>
      <c r="CE153" s="172"/>
      <c r="CF153" s="173" t="s">
        <v>172</v>
      </c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2"/>
      <c r="CS153" s="36" t="s">
        <v>270</v>
      </c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5"/>
      <c r="DF153" s="25">
        <v>524455.97</v>
      </c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7"/>
      <c r="DS153" s="25">
        <f>524455.97</f>
        <v>524455.97</v>
      </c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7"/>
      <c r="EF153" s="25">
        <f>524455.97-86200</f>
        <v>438255.97</v>
      </c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7"/>
      <c r="ES153" s="28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30"/>
      <c r="FN153" s="16"/>
      <c r="FQ153" s="16"/>
    </row>
    <row r="154" spans="1:173" ht="11.25" customHeight="1">
      <c r="A154" s="199" t="s">
        <v>273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200"/>
      <c r="BX154" s="173" t="s">
        <v>171</v>
      </c>
      <c r="BY154" s="171"/>
      <c r="BZ154" s="171"/>
      <c r="CA154" s="171"/>
      <c r="CB154" s="171"/>
      <c r="CC154" s="171"/>
      <c r="CD154" s="171"/>
      <c r="CE154" s="172"/>
      <c r="CF154" s="173" t="s">
        <v>172</v>
      </c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2"/>
      <c r="CS154" s="36" t="s">
        <v>317</v>
      </c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5"/>
      <c r="DF154" s="25">
        <v>668565</v>
      </c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7"/>
      <c r="DS154" s="25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7"/>
      <c r="EF154" s="25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7"/>
      <c r="ES154" s="28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30"/>
      <c r="FN154" s="16"/>
      <c r="FQ154" s="16"/>
    </row>
    <row r="155" spans="1:167" ht="11.25" customHeight="1">
      <c r="A155" s="176" t="s">
        <v>273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6"/>
      <c r="BX155" s="177" t="s">
        <v>171</v>
      </c>
      <c r="BY155" s="178"/>
      <c r="BZ155" s="178"/>
      <c r="CA155" s="178"/>
      <c r="CB155" s="178"/>
      <c r="CC155" s="178"/>
      <c r="CD155" s="178"/>
      <c r="CE155" s="178"/>
      <c r="CF155" s="179" t="s">
        <v>172</v>
      </c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1"/>
      <c r="CS155" s="36" t="s">
        <v>277</v>
      </c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5"/>
      <c r="DF155" s="37">
        <v>15000</v>
      </c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9"/>
      <c r="DS155" s="37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9"/>
      <c r="EF155" s="37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9"/>
      <c r="ES155" s="40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2"/>
      <c r="FK155" s="16"/>
    </row>
    <row r="156" spans="1:161" ht="11.25" customHeight="1">
      <c r="A156" s="176" t="s">
        <v>273</v>
      </c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/>
      <c r="BX156" s="177" t="s">
        <v>171</v>
      </c>
      <c r="BY156" s="178"/>
      <c r="BZ156" s="178"/>
      <c r="CA156" s="178"/>
      <c r="CB156" s="178"/>
      <c r="CC156" s="178"/>
      <c r="CD156" s="178"/>
      <c r="CE156" s="178"/>
      <c r="CF156" s="179" t="s">
        <v>172</v>
      </c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1"/>
      <c r="CS156" s="36" t="s">
        <v>278</v>
      </c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5"/>
      <c r="DF156" s="37">
        <f>79500+1300</f>
        <v>80800</v>
      </c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9"/>
      <c r="DS156" s="37">
        <v>79500</v>
      </c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9"/>
      <c r="EF156" s="37">
        <v>79500</v>
      </c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9"/>
      <c r="ES156" s="40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2"/>
    </row>
    <row r="157" spans="1:161" ht="11.25" customHeight="1">
      <c r="A157" s="176" t="s">
        <v>273</v>
      </c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7" t="s">
        <v>171</v>
      </c>
      <c r="BY157" s="178"/>
      <c r="BZ157" s="178"/>
      <c r="CA157" s="178"/>
      <c r="CB157" s="178"/>
      <c r="CC157" s="178"/>
      <c r="CD157" s="178"/>
      <c r="CE157" s="178"/>
      <c r="CF157" s="179" t="s">
        <v>172</v>
      </c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1"/>
      <c r="CS157" s="36" t="s">
        <v>282</v>
      </c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5"/>
      <c r="DF157" s="37">
        <f>568692+91618.48</f>
        <v>660310.48</v>
      </c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9"/>
      <c r="DS157" s="37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9"/>
      <c r="EF157" s="37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9"/>
      <c r="ES157" s="40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2"/>
    </row>
    <row r="158" spans="1:167" ht="11.25" customHeight="1">
      <c r="A158" s="176" t="s">
        <v>273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7" t="s">
        <v>171</v>
      </c>
      <c r="BY158" s="178"/>
      <c r="BZ158" s="178"/>
      <c r="CA158" s="178"/>
      <c r="CB158" s="178"/>
      <c r="CC158" s="178"/>
      <c r="CD158" s="178"/>
      <c r="CE158" s="178"/>
      <c r="CF158" s="179" t="s">
        <v>172</v>
      </c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1"/>
      <c r="CS158" s="36" t="s">
        <v>316</v>
      </c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5"/>
      <c r="DF158" s="37">
        <f>1443300+30000+75600-30000-1429000+45000</f>
        <v>134900</v>
      </c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9"/>
      <c r="DS158" s="37">
        <v>1110870</v>
      </c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9"/>
      <c r="EF158" s="37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9"/>
      <c r="ES158" s="40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2"/>
      <c r="FK158" s="16"/>
    </row>
    <row r="159" spans="1:167" ht="11.25" customHeight="1">
      <c r="A159" s="176" t="s">
        <v>273</v>
      </c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6"/>
      <c r="BS159" s="176"/>
      <c r="BT159" s="176"/>
      <c r="BU159" s="176"/>
      <c r="BV159" s="176"/>
      <c r="BW159" s="176"/>
      <c r="BX159" s="177" t="s">
        <v>171</v>
      </c>
      <c r="BY159" s="178"/>
      <c r="BZ159" s="178"/>
      <c r="CA159" s="178"/>
      <c r="CB159" s="178"/>
      <c r="CC159" s="178"/>
      <c r="CD159" s="178"/>
      <c r="CE159" s="178"/>
      <c r="CF159" s="179" t="s">
        <v>172</v>
      </c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1"/>
      <c r="CS159" s="36" t="s">
        <v>279</v>
      </c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5"/>
      <c r="DF159" s="37">
        <f>30000+1429000</f>
        <v>1459000</v>
      </c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9"/>
      <c r="DS159" s="37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9"/>
      <c r="EF159" s="37">
        <v>2056673.89</v>
      </c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9"/>
      <c r="ES159" s="40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2"/>
      <c r="FI159" s="18"/>
      <c r="FK159" s="16"/>
    </row>
    <row r="160" spans="1:161" ht="11.25" customHeight="1">
      <c r="A160" s="176" t="s">
        <v>273</v>
      </c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  <c r="BQ160" s="176"/>
      <c r="BR160" s="176"/>
      <c r="BS160" s="176"/>
      <c r="BT160" s="176"/>
      <c r="BU160" s="176"/>
      <c r="BV160" s="176"/>
      <c r="BW160" s="176"/>
      <c r="BX160" s="177" t="s">
        <v>171</v>
      </c>
      <c r="BY160" s="178"/>
      <c r="BZ160" s="178"/>
      <c r="CA160" s="178"/>
      <c r="CB160" s="178"/>
      <c r="CC160" s="178"/>
      <c r="CD160" s="178"/>
      <c r="CE160" s="178"/>
      <c r="CF160" s="179" t="s">
        <v>172</v>
      </c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1"/>
      <c r="CS160" s="36" t="s">
        <v>280</v>
      </c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5"/>
      <c r="DF160" s="37">
        <v>67650</v>
      </c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9"/>
      <c r="DS160" s="37">
        <f>67650</f>
        <v>67650</v>
      </c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9"/>
      <c r="EF160" s="37">
        <f>67650+86200</f>
        <v>153850</v>
      </c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9"/>
      <c r="ES160" s="40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2"/>
    </row>
    <row r="161" spans="1:161" ht="11.25" customHeight="1">
      <c r="A161" s="176" t="s">
        <v>273</v>
      </c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6"/>
      <c r="BX161" s="177" t="s">
        <v>171</v>
      </c>
      <c r="BY161" s="178"/>
      <c r="BZ161" s="178"/>
      <c r="CA161" s="178"/>
      <c r="CB161" s="178"/>
      <c r="CC161" s="178"/>
      <c r="CD161" s="178"/>
      <c r="CE161" s="178"/>
      <c r="CF161" s="179" t="s">
        <v>172</v>
      </c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1"/>
      <c r="CS161" s="36" t="s">
        <v>285</v>
      </c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5"/>
      <c r="DF161" s="37">
        <f>15337.39+990.02-757.33</f>
        <v>15570.08</v>
      </c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9"/>
      <c r="DS161" s="37">
        <v>15337.39</v>
      </c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9"/>
      <c r="EF161" s="37">
        <v>15337.39</v>
      </c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9"/>
      <c r="ES161" s="40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2"/>
    </row>
    <row r="162" spans="1:161" ht="11.25" customHeight="1">
      <c r="A162" s="176" t="s">
        <v>273</v>
      </c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6"/>
      <c r="BS162" s="176"/>
      <c r="BT162" s="176"/>
      <c r="BU162" s="176"/>
      <c r="BV162" s="176"/>
      <c r="BW162" s="176"/>
      <c r="BX162" s="177" t="s">
        <v>171</v>
      </c>
      <c r="BY162" s="178"/>
      <c r="BZ162" s="178"/>
      <c r="CA162" s="178"/>
      <c r="CB162" s="178"/>
      <c r="CC162" s="178"/>
      <c r="CD162" s="178"/>
      <c r="CE162" s="178"/>
      <c r="CF162" s="179" t="s">
        <v>172</v>
      </c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1"/>
      <c r="CS162" s="36" t="s">
        <v>287</v>
      </c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5"/>
      <c r="DF162" s="37">
        <f>49080+4675.32</f>
        <v>53755.32</v>
      </c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9"/>
      <c r="DS162" s="37">
        <v>49080</v>
      </c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9"/>
      <c r="EF162" s="37">
        <v>49080</v>
      </c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9"/>
      <c r="ES162" s="40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2"/>
    </row>
    <row r="163" spans="1:161" ht="11.25" customHeight="1">
      <c r="A163" s="176" t="s">
        <v>273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176"/>
      <c r="BV163" s="176"/>
      <c r="BW163" s="176"/>
      <c r="BX163" s="177" t="s">
        <v>171</v>
      </c>
      <c r="BY163" s="178"/>
      <c r="BZ163" s="178"/>
      <c r="CA163" s="178"/>
      <c r="CB163" s="178"/>
      <c r="CC163" s="178"/>
      <c r="CD163" s="178"/>
      <c r="CE163" s="178"/>
      <c r="CF163" s="179" t="s">
        <v>172</v>
      </c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1"/>
      <c r="CS163" s="36" t="s">
        <v>286</v>
      </c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5"/>
      <c r="DF163" s="37">
        <f>979543.8+220394.01</f>
        <v>1199937.81</v>
      </c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9"/>
      <c r="DS163" s="37">
        <v>979543.8</v>
      </c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9"/>
      <c r="EF163" s="37">
        <v>979543.8</v>
      </c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9"/>
      <c r="ES163" s="40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2"/>
    </row>
    <row r="164" spans="1:161" ht="11.25" customHeight="1">
      <c r="A164" s="176" t="s">
        <v>273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6"/>
      <c r="BS164" s="176"/>
      <c r="BT164" s="176"/>
      <c r="BU164" s="176"/>
      <c r="BV164" s="176"/>
      <c r="BW164" s="176"/>
      <c r="BX164" s="177" t="s">
        <v>171</v>
      </c>
      <c r="BY164" s="178"/>
      <c r="BZ164" s="178"/>
      <c r="CA164" s="178"/>
      <c r="CB164" s="178"/>
      <c r="CC164" s="178"/>
      <c r="CD164" s="178"/>
      <c r="CE164" s="178"/>
      <c r="CF164" s="179" t="s">
        <v>172</v>
      </c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1"/>
      <c r="CS164" s="36" t="s">
        <v>288</v>
      </c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5"/>
      <c r="DF164" s="37">
        <f>717450+24149.89+2335647.6</f>
        <v>3077247.49</v>
      </c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9"/>
      <c r="DS164" s="37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9"/>
      <c r="EF164" s="37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9"/>
      <c r="ES164" s="40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2"/>
    </row>
    <row r="165" spans="1:161" ht="11.25" customHeight="1">
      <c r="A165" s="176" t="s">
        <v>273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  <c r="BQ165" s="176"/>
      <c r="BR165" s="176"/>
      <c r="BS165" s="176"/>
      <c r="BT165" s="176"/>
      <c r="BU165" s="176"/>
      <c r="BV165" s="176"/>
      <c r="BW165" s="176"/>
      <c r="BX165" s="177" t="s">
        <v>171</v>
      </c>
      <c r="BY165" s="178"/>
      <c r="BZ165" s="178"/>
      <c r="CA165" s="178"/>
      <c r="CB165" s="178"/>
      <c r="CC165" s="178"/>
      <c r="CD165" s="178"/>
      <c r="CE165" s="178"/>
      <c r="CF165" s="179" t="s">
        <v>172</v>
      </c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1"/>
      <c r="CS165" s="36" t="s">
        <v>309</v>
      </c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5"/>
      <c r="DF165" s="37">
        <f>135750+29520</f>
        <v>165270</v>
      </c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9"/>
      <c r="DS165" s="37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9"/>
      <c r="EF165" s="37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9"/>
      <c r="ES165" s="40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2"/>
    </row>
    <row r="166" spans="1:161" ht="11.25" customHeight="1">
      <c r="A166" s="176" t="s">
        <v>273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6"/>
      <c r="BS166" s="176"/>
      <c r="BT166" s="176"/>
      <c r="BU166" s="176"/>
      <c r="BV166" s="176"/>
      <c r="BW166" s="176"/>
      <c r="BX166" s="177" t="s">
        <v>171</v>
      </c>
      <c r="BY166" s="178"/>
      <c r="BZ166" s="178"/>
      <c r="CA166" s="178"/>
      <c r="CB166" s="178"/>
      <c r="CC166" s="178"/>
      <c r="CD166" s="178"/>
      <c r="CE166" s="178"/>
      <c r="CF166" s="179" t="s">
        <v>172</v>
      </c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1"/>
      <c r="CS166" s="36" t="s">
        <v>318</v>
      </c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5"/>
      <c r="DF166" s="37">
        <v>40275</v>
      </c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9"/>
      <c r="DS166" s="37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9"/>
      <c r="EF166" s="37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9"/>
      <c r="ES166" s="40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2"/>
    </row>
    <row r="167" spans="1:161" ht="11.25" customHeight="1">
      <c r="A167" s="168" t="s">
        <v>174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70" t="s">
        <v>175</v>
      </c>
      <c r="BY167" s="171"/>
      <c r="BZ167" s="171"/>
      <c r="CA167" s="171"/>
      <c r="CB167" s="171"/>
      <c r="CC167" s="171"/>
      <c r="CD167" s="171"/>
      <c r="CE167" s="172"/>
      <c r="CF167" s="173" t="s">
        <v>176</v>
      </c>
      <c r="CG167" s="171"/>
      <c r="CH167" s="171"/>
      <c r="CI167" s="171"/>
      <c r="CJ167" s="171"/>
      <c r="CK167" s="171"/>
      <c r="CL167" s="171"/>
      <c r="CM167" s="171"/>
      <c r="CN167" s="171"/>
      <c r="CO167" s="171"/>
      <c r="CP167" s="171"/>
      <c r="CQ167" s="171"/>
      <c r="CR167" s="172"/>
      <c r="CS167" s="36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5"/>
      <c r="DF167" s="25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7"/>
      <c r="DS167" s="25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7"/>
      <c r="EF167" s="25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7"/>
      <c r="ES167" s="28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30"/>
    </row>
    <row r="168" spans="1:161" ht="33.75" customHeight="1">
      <c r="A168" s="174" t="s">
        <v>177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0" t="s">
        <v>178</v>
      </c>
      <c r="BY168" s="171"/>
      <c r="BZ168" s="171"/>
      <c r="CA168" s="171"/>
      <c r="CB168" s="171"/>
      <c r="CC168" s="171"/>
      <c r="CD168" s="171"/>
      <c r="CE168" s="172"/>
      <c r="CF168" s="173" t="s">
        <v>179</v>
      </c>
      <c r="CG168" s="171"/>
      <c r="CH168" s="171"/>
      <c r="CI168" s="171"/>
      <c r="CJ168" s="171"/>
      <c r="CK168" s="171"/>
      <c r="CL168" s="171"/>
      <c r="CM168" s="171"/>
      <c r="CN168" s="171"/>
      <c r="CO168" s="171"/>
      <c r="CP168" s="171"/>
      <c r="CQ168" s="171"/>
      <c r="CR168" s="172"/>
      <c r="CS168" s="36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5"/>
      <c r="DF168" s="25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7"/>
      <c r="DS168" s="25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7"/>
      <c r="EF168" s="25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7"/>
      <c r="ES168" s="28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30"/>
    </row>
    <row r="169" spans="1:161" ht="22.5" customHeight="1">
      <c r="A169" s="174" t="s">
        <v>180</v>
      </c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0" t="s">
        <v>181</v>
      </c>
      <c r="BY169" s="171"/>
      <c r="BZ169" s="171"/>
      <c r="CA169" s="171"/>
      <c r="CB169" s="171"/>
      <c r="CC169" s="171"/>
      <c r="CD169" s="171"/>
      <c r="CE169" s="172"/>
      <c r="CF169" s="173" t="s">
        <v>182</v>
      </c>
      <c r="CG169" s="171"/>
      <c r="CH169" s="171"/>
      <c r="CI169" s="171"/>
      <c r="CJ169" s="171"/>
      <c r="CK169" s="171"/>
      <c r="CL169" s="171"/>
      <c r="CM169" s="171"/>
      <c r="CN169" s="171"/>
      <c r="CO169" s="171"/>
      <c r="CP169" s="171"/>
      <c r="CQ169" s="171"/>
      <c r="CR169" s="172"/>
      <c r="CS169" s="36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5"/>
      <c r="DF169" s="25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7"/>
      <c r="DS169" s="25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7"/>
      <c r="EF169" s="25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7"/>
      <c r="ES169" s="28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30"/>
    </row>
    <row r="170" spans="1:161" ht="12.75" customHeight="1">
      <c r="A170" s="182" t="s">
        <v>183</v>
      </c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2"/>
      <c r="BN170" s="182"/>
      <c r="BO170" s="182"/>
      <c r="BP170" s="182"/>
      <c r="BQ170" s="182"/>
      <c r="BR170" s="182"/>
      <c r="BS170" s="182"/>
      <c r="BT170" s="182"/>
      <c r="BU170" s="182"/>
      <c r="BV170" s="182"/>
      <c r="BW170" s="182"/>
      <c r="BX170" s="183" t="s">
        <v>184</v>
      </c>
      <c r="BY170" s="184"/>
      <c r="BZ170" s="184"/>
      <c r="CA170" s="184"/>
      <c r="CB170" s="184"/>
      <c r="CC170" s="184"/>
      <c r="CD170" s="184"/>
      <c r="CE170" s="185"/>
      <c r="CF170" s="186" t="s">
        <v>185</v>
      </c>
      <c r="CG170" s="184"/>
      <c r="CH170" s="184"/>
      <c r="CI170" s="184"/>
      <c r="CJ170" s="184"/>
      <c r="CK170" s="184"/>
      <c r="CL170" s="184"/>
      <c r="CM170" s="184"/>
      <c r="CN170" s="184"/>
      <c r="CO170" s="184"/>
      <c r="CP170" s="184"/>
      <c r="CQ170" s="184"/>
      <c r="CR170" s="185"/>
      <c r="CS170" s="36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5"/>
      <c r="DF170" s="25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7"/>
      <c r="DS170" s="25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7"/>
      <c r="EF170" s="25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7"/>
      <c r="ES170" s="28" t="s">
        <v>42</v>
      </c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30"/>
    </row>
    <row r="171" spans="1:161" ht="22.5" customHeight="1">
      <c r="A171" s="187" t="s">
        <v>186</v>
      </c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188"/>
      <c r="BF171" s="188"/>
      <c r="BG171" s="188"/>
      <c r="BH171" s="188"/>
      <c r="BI171" s="188"/>
      <c r="BJ171" s="188"/>
      <c r="BK171" s="188"/>
      <c r="BL171" s="188"/>
      <c r="BM171" s="188"/>
      <c r="BN171" s="188"/>
      <c r="BO171" s="188"/>
      <c r="BP171" s="188"/>
      <c r="BQ171" s="188"/>
      <c r="BR171" s="188"/>
      <c r="BS171" s="188"/>
      <c r="BT171" s="188"/>
      <c r="BU171" s="188"/>
      <c r="BV171" s="188"/>
      <c r="BW171" s="188"/>
      <c r="BX171" s="170" t="s">
        <v>187</v>
      </c>
      <c r="BY171" s="171"/>
      <c r="BZ171" s="171"/>
      <c r="CA171" s="171"/>
      <c r="CB171" s="171"/>
      <c r="CC171" s="171"/>
      <c r="CD171" s="171"/>
      <c r="CE171" s="172"/>
      <c r="CF171" s="173"/>
      <c r="CG171" s="171"/>
      <c r="CH171" s="171"/>
      <c r="CI171" s="171"/>
      <c r="CJ171" s="171"/>
      <c r="CK171" s="171"/>
      <c r="CL171" s="171"/>
      <c r="CM171" s="171"/>
      <c r="CN171" s="171"/>
      <c r="CO171" s="171"/>
      <c r="CP171" s="171"/>
      <c r="CQ171" s="171"/>
      <c r="CR171" s="172"/>
      <c r="CS171" s="36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5"/>
      <c r="DF171" s="25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7"/>
      <c r="DS171" s="25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7"/>
      <c r="EF171" s="25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7"/>
      <c r="ES171" s="28" t="s">
        <v>42</v>
      </c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30"/>
    </row>
    <row r="172" spans="1:161" ht="12.75" customHeight="1">
      <c r="A172" s="187" t="s">
        <v>188</v>
      </c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8"/>
      <c r="BP172" s="188"/>
      <c r="BQ172" s="188"/>
      <c r="BR172" s="188"/>
      <c r="BS172" s="188"/>
      <c r="BT172" s="188"/>
      <c r="BU172" s="188"/>
      <c r="BV172" s="188"/>
      <c r="BW172" s="188"/>
      <c r="BX172" s="170" t="s">
        <v>189</v>
      </c>
      <c r="BY172" s="171"/>
      <c r="BZ172" s="171"/>
      <c r="CA172" s="171"/>
      <c r="CB172" s="171"/>
      <c r="CC172" s="171"/>
      <c r="CD172" s="171"/>
      <c r="CE172" s="172"/>
      <c r="CF172" s="173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2"/>
      <c r="CS172" s="36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5"/>
      <c r="DF172" s="25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7"/>
      <c r="DS172" s="25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7"/>
      <c r="EF172" s="25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7"/>
      <c r="ES172" s="28" t="s">
        <v>42</v>
      </c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30"/>
    </row>
    <row r="173" spans="1:161" ht="9" customHeight="1">
      <c r="A173" s="187" t="s">
        <v>191</v>
      </c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8"/>
      <c r="BQ173" s="188"/>
      <c r="BR173" s="188"/>
      <c r="BS173" s="188"/>
      <c r="BT173" s="188"/>
      <c r="BU173" s="188"/>
      <c r="BV173" s="188"/>
      <c r="BW173" s="188"/>
      <c r="BX173" s="170" t="s">
        <v>190</v>
      </c>
      <c r="BY173" s="171"/>
      <c r="BZ173" s="171"/>
      <c r="CA173" s="171"/>
      <c r="CB173" s="171"/>
      <c r="CC173" s="171"/>
      <c r="CD173" s="171"/>
      <c r="CE173" s="172"/>
      <c r="CF173" s="173"/>
      <c r="CG173" s="171"/>
      <c r="CH173" s="171"/>
      <c r="CI173" s="171"/>
      <c r="CJ173" s="171"/>
      <c r="CK173" s="171"/>
      <c r="CL173" s="171"/>
      <c r="CM173" s="171"/>
      <c r="CN173" s="171"/>
      <c r="CO173" s="171"/>
      <c r="CP173" s="171"/>
      <c r="CQ173" s="171"/>
      <c r="CR173" s="172"/>
      <c r="CS173" s="36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5"/>
      <c r="DF173" s="25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7"/>
      <c r="DS173" s="25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7"/>
      <c r="EF173" s="25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7"/>
      <c r="ES173" s="28" t="s">
        <v>42</v>
      </c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30"/>
    </row>
    <row r="174" spans="1:161" ht="8.25" customHeight="1">
      <c r="A174" s="182" t="s">
        <v>192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82"/>
      <c r="BP174" s="182"/>
      <c r="BQ174" s="182"/>
      <c r="BR174" s="182"/>
      <c r="BS174" s="182"/>
      <c r="BT174" s="182"/>
      <c r="BU174" s="182"/>
      <c r="BV174" s="182"/>
      <c r="BW174" s="182"/>
      <c r="BX174" s="183" t="s">
        <v>193</v>
      </c>
      <c r="BY174" s="184"/>
      <c r="BZ174" s="184"/>
      <c r="CA174" s="184"/>
      <c r="CB174" s="184"/>
      <c r="CC174" s="184"/>
      <c r="CD174" s="184"/>
      <c r="CE174" s="185"/>
      <c r="CF174" s="186" t="s">
        <v>42</v>
      </c>
      <c r="CG174" s="184"/>
      <c r="CH174" s="184"/>
      <c r="CI174" s="184"/>
      <c r="CJ174" s="184"/>
      <c r="CK174" s="184"/>
      <c r="CL174" s="184"/>
      <c r="CM174" s="184"/>
      <c r="CN174" s="184"/>
      <c r="CO174" s="184"/>
      <c r="CP174" s="184"/>
      <c r="CQ174" s="184"/>
      <c r="CR174" s="185"/>
      <c r="CS174" s="36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5"/>
      <c r="DF174" s="25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7"/>
      <c r="DS174" s="25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7"/>
      <c r="EF174" s="25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7"/>
      <c r="ES174" s="28" t="s">
        <v>42</v>
      </c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30"/>
    </row>
    <row r="175" spans="1:161" ht="19.5" customHeight="1">
      <c r="A175" s="187" t="s">
        <v>194</v>
      </c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  <c r="AT175" s="188"/>
      <c r="AU175" s="188"/>
      <c r="AV175" s="188"/>
      <c r="AW175" s="188"/>
      <c r="AX175" s="188"/>
      <c r="AY175" s="188"/>
      <c r="AZ175" s="188"/>
      <c r="BA175" s="188"/>
      <c r="BB175" s="188"/>
      <c r="BC175" s="188"/>
      <c r="BD175" s="188"/>
      <c r="BE175" s="188"/>
      <c r="BF175" s="188"/>
      <c r="BG175" s="188"/>
      <c r="BH175" s="188"/>
      <c r="BI175" s="188"/>
      <c r="BJ175" s="188"/>
      <c r="BK175" s="188"/>
      <c r="BL175" s="188"/>
      <c r="BM175" s="188"/>
      <c r="BN175" s="188"/>
      <c r="BO175" s="188"/>
      <c r="BP175" s="188"/>
      <c r="BQ175" s="188"/>
      <c r="BR175" s="188"/>
      <c r="BS175" s="188"/>
      <c r="BT175" s="188"/>
      <c r="BU175" s="188"/>
      <c r="BV175" s="188"/>
      <c r="BW175" s="188"/>
      <c r="BX175" s="170" t="s">
        <v>195</v>
      </c>
      <c r="BY175" s="171"/>
      <c r="BZ175" s="171"/>
      <c r="CA175" s="171"/>
      <c r="CB175" s="171"/>
      <c r="CC175" s="171"/>
      <c r="CD175" s="171"/>
      <c r="CE175" s="172"/>
      <c r="CF175" s="173" t="s">
        <v>196</v>
      </c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2"/>
      <c r="CS175" s="36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5"/>
      <c r="DF175" s="25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7"/>
      <c r="DS175" s="25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7"/>
      <c r="EF175" s="25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7"/>
      <c r="ES175" s="28" t="s">
        <v>42</v>
      </c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30"/>
    </row>
    <row r="176" spans="1:161" ht="9" customHeight="1" hidden="1" thickBot="1">
      <c r="A176" s="187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88"/>
      <c r="AT176" s="188"/>
      <c r="AU176" s="188"/>
      <c r="AV176" s="188"/>
      <c r="AW176" s="188"/>
      <c r="AX176" s="188"/>
      <c r="AY176" s="188"/>
      <c r="AZ176" s="188"/>
      <c r="BA176" s="188"/>
      <c r="BB176" s="188"/>
      <c r="BC176" s="188"/>
      <c r="BD176" s="188"/>
      <c r="BE176" s="188"/>
      <c r="BF176" s="188"/>
      <c r="BG176" s="188"/>
      <c r="BH176" s="188"/>
      <c r="BI176" s="188"/>
      <c r="BJ176" s="188"/>
      <c r="BK176" s="188"/>
      <c r="BL176" s="188"/>
      <c r="BM176" s="188"/>
      <c r="BN176" s="188"/>
      <c r="BO176" s="188"/>
      <c r="BP176" s="188"/>
      <c r="BQ176" s="188"/>
      <c r="BR176" s="188"/>
      <c r="BS176" s="188"/>
      <c r="BT176" s="188"/>
      <c r="BU176" s="188"/>
      <c r="BV176" s="188"/>
      <c r="BW176" s="188"/>
      <c r="BX176" s="195"/>
      <c r="BY176" s="196"/>
      <c r="BZ176" s="196"/>
      <c r="CA176" s="196"/>
      <c r="CB176" s="196"/>
      <c r="CC176" s="196"/>
      <c r="CD176" s="196"/>
      <c r="CE176" s="197"/>
      <c r="CF176" s="198"/>
      <c r="CG176" s="196"/>
      <c r="CH176" s="196"/>
      <c r="CI176" s="196"/>
      <c r="CJ176" s="196"/>
      <c r="CK176" s="196"/>
      <c r="CL176" s="196"/>
      <c r="CM176" s="196"/>
      <c r="CN176" s="196"/>
      <c r="CO176" s="196"/>
      <c r="CP176" s="196"/>
      <c r="CQ176" s="196"/>
      <c r="CR176" s="197"/>
      <c r="CS176" s="167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6"/>
      <c r="DF176" s="155"/>
      <c r="DG176" s="156"/>
      <c r="DH176" s="156"/>
      <c r="DI176" s="156"/>
      <c r="DJ176" s="156"/>
      <c r="DK176" s="156"/>
      <c r="DL176" s="156"/>
      <c r="DM176" s="156"/>
      <c r="DN176" s="156"/>
      <c r="DO176" s="156"/>
      <c r="DP176" s="156"/>
      <c r="DQ176" s="156"/>
      <c r="DR176" s="157"/>
      <c r="DS176" s="155"/>
      <c r="DT176" s="156"/>
      <c r="DU176" s="156"/>
      <c r="DV176" s="156"/>
      <c r="DW176" s="156"/>
      <c r="DX176" s="156"/>
      <c r="DY176" s="156"/>
      <c r="DZ176" s="156"/>
      <c r="EA176" s="156"/>
      <c r="EB176" s="156"/>
      <c r="EC176" s="156"/>
      <c r="ED176" s="156"/>
      <c r="EE176" s="157"/>
      <c r="EF176" s="189"/>
      <c r="EG176" s="190"/>
      <c r="EH176" s="190"/>
      <c r="EI176" s="190"/>
      <c r="EJ176" s="190"/>
      <c r="EK176" s="190"/>
      <c r="EL176" s="190"/>
      <c r="EM176" s="190"/>
      <c r="EN176" s="190"/>
      <c r="EO176" s="190"/>
      <c r="EP176" s="190"/>
      <c r="EQ176" s="190"/>
      <c r="ER176" s="191"/>
      <c r="ES176" s="192"/>
      <c r="ET176" s="193"/>
      <c r="EU176" s="193"/>
      <c r="EV176" s="193"/>
      <c r="EW176" s="193"/>
      <c r="EX176" s="193"/>
      <c r="EY176" s="193"/>
      <c r="EZ176" s="193"/>
      <c r="FA176" s="193"/>
      <c r="FB176" s="193"/>
      <c r="FC176" s="193"/>
      <c r="FD176" s="193"/>
      <c r="FE176" s="194"/>
    </row>
    <row r="177" spans="97:135" ht="3" customHeight="1" hidden="1"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</row>
    <row r="178" spans="97:135" ht="11.25"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</row>
  </sheetData>
  <sheetProtection/>
  <mergeCells count="1234">
    <mergeCell ref="EF153:ER153"/>
    <mergeCell ref="ES153:FE153"/>
    <mergeCell ref="A165:BW165"/>
    <mergeCell ref="BX165:CE165"/>
    <mergeCell ref="CF165:CR165"/>
    <mergeCell ref="CS165:DE165"/>
    <mergeCell ref="DF165:DR165"/>
    <mergeCell ref="DS165:EE165"/>
    <mergeCell ref="EF165:ER165"/>
    <mergeCell ref="ES165:FE165"/>
    <mergeCell ref="A153:BW153"/>
    <mergeCell ref="BX153:CE153"/>
    <mergeCell ref="CF153:CR153"/>
    <mergeCell ref="CS153:DE153"/>
    <mergeCell ref="DF153:DR153"/>
    <mergeCell ref="DS153:EE153"/>
    <mergeCell ref="EF52:ER52"/>
    <mergeCell ref="ES52:FE52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2:BW52"/>
    <mergeCell ref="BX52:CE52"/>
    <mergeCell ref="CF52:CR52"/>
    <mergeCell ref="CS52:DE52"/>
    <mergeCell ref="DF52:DR52"/>
    <mergeCell ref="DS52:EE52"/>
    <mergeCell ref="EF150:ER150"/>
    <mergeCell ref="ES150:FE150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150:BW150"/>
    <mergeCell ref="BX150:CE150"/>
    <mergeCell ref="CF150:CR150"/>
    <mergeCell ref="CS150:DE150"/>
    <mergeCell ref="DF150:DR150"/>
    <mergeCell ref="DS150:EE150"/>
    <mergeCell ref="EF129:ER129"/>
    <mergeCell ref="ES129:FE129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A129:BW129"/>
    <mergeCell ref="BX129:CE129"/>
    <mergeCell ref="CF129:CR129"/>
    <mergeCell ref="CS129:DE129"/>
    <mergeCell ref="DF129:DR129"/>
    <mergeCell ref="DS129:EE129"/>
    <mergeCell ref="EF104:ER104"/>
    <mergeCell ref="ES104:FE104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04:BW104"/>
    <mergeCell ref="BX104:CE104"/>
    <mergeCell ref="CF104:CR104"/>
    <mergeCell ref="CS104:DE104"/>
    <mergeCell ref="DF104:DR104"/>
    <mergeCell ref="DS104:EE104"/>
    <mergeCell ref="EF49:ER49"/>
    <mergeCell ref="ES49:FE49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49:BW49"/>
    <mergeCell ref="BX49:CE49"/>
    <mergeCell ref="CF49:CR49"/>
    <mergeCell ref="CS49:DE49"/>
    <mergeCell ref="DF49:DR49"/>
    <mergeCell ref="DS49:EE49"/>
    <mergeCell ref="AT11:DE11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EF35:ER35"/>
    <mergeCell ref="EF109:ER109"/>
    <mergeCell ref="ES109:FE109"/>
    <mergeCell ref="A109:BW109"/>
    <mergeCell ref="BX109:CE109"/>
    <mergeCell ref="CF109:CR109"/>
    <mergeCell ref="CS109:DE109"/>
    <mergeCell ref="DF109:DR109"/>
    <mergeCell ref="DS109:EE109"/>
    <mergeCell ref="EF164:ER164"/>
    <mergeCell ref="ES164:FE164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164:BW164"/>
    <mergeCell ref="BX164:CE164"/>
    <mergeCell ref="CF164:CR164"/>
    <mergeCell ref="CS164:DE164"/>
    <mergeCell ref="DF164:DR164"/>
    <mergeCell ref="DS164:EE164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BX33:CE33"/>
    <mergeCell ref="CF33:CR33"/>
    <mergeCell ref="CS33:DE33"/>
    <mergeCell ref="DF33:D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DS33:EE33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1:BW31"/>
    <mergeCell ref="BX31:CE31"/>
    <mergeCell ref="CF31:CR31"/>
    <mergeCell ref="CS31:DE31"/>
    <mergeCell ref="DF31:DR31"/>
    <mergeCell ref="DS31:EE31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9:BW29"/>
    <mergeCell ref="BX29:CE29"/>
    <mergeCell ref="CF29:CR29"/>
    <mergeCell ref="CS29:DE29"/>
    <mergeCell ref="DF29:DR29"/>
    <mergeCell ref="DS29:EE29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DS27:EE27"/>
    <mergeCell ref="EE19:EP19"/>
    <mergeCell ref="EF13:EP13"/>
    <mergeCell ref="EE14:EP14"/>
    <mergeCell ref="EE15:EP15"/>
    <mergeCell ref="EE16:EP16"/>
    <mergeCell ref="EE17:EP17"/>
    <mergeCell ref="EE18:EP18"/>
    <mergeCell ref="EF163:ER163"/>
    <mergeCell ref="ES163:FE163"/>
    <mergeCell ref="A166:BW166"/>
    <mergeCell ref="BX166:CE166"/>
    <mergeCell ref="CF166:CR166"/>
    <mergeCell ref="CS166:DE166"/>
    <mergeCell ref="DF166:DR166"/>
    <mergeCell ref="DS166:EE166"/>
    <mergeCell ref="EF166:ER166"/>
    <mergeCell ref="ES166:FE166"/>
    <mergeCell ref="A163:BW163"/>
    <mergeCell ref="BX163:CE163"/>
    <mergeCell ref="CF163:CR163"/>
    <mergeCell ref="CS163:DE163"/>
    <mergeCell ref="DF163:DR163"/>
    <mergeCell ref="DS163:EE163"/>
    <mergeCell ref="EF161:ER161"/>
    <mergeCell ref="ES161:FE161"/>
    <mergeCell ref="A162:BW162"/>
    <mergeCell ref="BX162:CE162"/>
    <mergeCell ref="CF162:CR162"/>
    <mergeCell ref="CS162:DE162"/>
    <mergeCell ref="DF162:DR162"/>
    <mergeCell ref="DS162:EE162"/>
    <mergeCell ref="EF162:ER162"/>
    <mergeCell ref="ES162:FE162"/>
    <mergeCell ref="A161:BW161"/>
    <mergeCell ref="BX161:CE161"/>
    <mergeCell ref="CF161:CR161"/>
    <mergeCell ref="CS161:DE161"/>
    <mergeCell ref="DF161:DR161"/>
    <mergeCell ref="DS161:EE161"/>
    <mergeCell ref="ES108:FE108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08:BW108"/>
    <mergeCell ref="BX108:CE108"/>
    <mergeCell ref="CF108:CR108"/>
    <mergeCell ref="CS108:DE108"/>
    <mergeCell ref="DF108:DR108"/>
    <mergeCell ref="DS108:EE108"/>
    <mergeCell ref="EF91:ER91"/>
    <mergeCell ref="BX91:CE91"/>
    <mergeCell ref="CF91:CR91"/>
    <mergeCell ref="CS91:DE91"/>
    <mergeCell ref="DF91:DR91"/>
    <mergeCell ref="ES91:FE91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1:BW91"/>
    <mergeCell ref="DS91:EE91"/>
    <mergeCell ref="CF142:CR142"/>
    <mergeCell ref="CS142:DE142"/>
    <mergeCell ref="DF142:DR142"/>
    <mergeCell ref="DS142:EE142"/>
    <mergeCell ref="ES158:FE158"/>
    <mergeCell ref="EF156:ER156"/>
    <mergeCell ref="EF157:ER157"/>
    <mergeCell ref="ES156:FE156"/>
    <mergeCell ref="DS154:EE154"/>
    <mergeCell ref="A160:BW160"/>
    <mergeCell ref="BX160:CE160"/>
    <mergeCell ref="CF160:CR160"/>
    <mergeCell ref="CS160:DE160"/>
    <mergeCell ref="DF160:DR160"/>
    <mergeCell ref="DS160:EE160"/>
    <mergeCell ref="EF160:ER160"/>
    <mergeCell ref="ES160:FE160"/>
    <mergeCell ref="BX158:CE158"/>
    <mergeCell ref="CF158:CR158"/>
    <mergeCell ref="CS158:DE158"/>
    <mergeCell ref="DF158:DR158"/>
    <mergeCell ref="DS158:EE158"/>
    <mergeCell ref="EF158:ER158"/>
    <mergeCell ref="ES106:FE106"/>
    <mergeCell ref="A155:BW155"/>
    <mergeCell ref="BX155:CE155"/>
    <mergeCell ref="CF155:CR155"/>
    <mergeCell ref="CS155:DE155"/>
    <mergeCell ref="DF155:DR155"/>
    <mergeCell ref="DS155:EE155"/>
    <mergeCell ref="EF155:ER155"/>
    <mergeCell ref="DF154:DR154"/>
    <mergeCell ref="BX142:CE142"/>
    <mergeCell ref="ES105:FE105"/>
    <mergeCell ref="ES155:FE155"/>
    <mergeCell ref="A106:BW106"/>
    <mergeCell ref="BX106:CE106"/>
    <mergeCell ref="CF106:CR106"/>
    <mergeCell ref="CS106:DE106"/>
    <mergeCell ref="DF106:DR106"/>
    <mergeCell ref="DS106:EE106"/>
    <mergeCell ref="A154:BW154"/>
    <mergeCell ref="A142:BW142"/>
    <mergeCell ref="A105:BW105"/>
    <mergeCell ref="BX105:CE105"/>
    <mergeCell ref="CF105:CR105"/>
    <mergeCell ref="CS105:DE105"/>
    <mergeCell ref="DF105:DR105"/>
    <mergeCell ref="DS105:EE105"/>
    <mergeCell ref="A103:BW103"/>
    <mergeCell ref="BX103:CE103"/>
    <mergeCell ref="CF103:CR103"/>
    <mergeCell ref="CS103:DE103"/>
    <mergeCell ref="DF103:DR103"/>
    <mergeCell ref="DS103:EE103"/>
    <mergeCell ref="EF154:ER154"/>
    <mergeCell ref="ES101:FE101"/>
    <mergeCell ref="A102:BW102"/>
    <mergeCell ref="BX102:CE102"/>
    <mergeCell ref="CF102:CR102"/>
    <mergeCell ref="CS102:DE102"/>
    <mergeCell ref="DF102:DR102"/>
    <mergeCell ref="DS102:EE102"/>
    <mergeCell ref="CF101:CR101"/>
    <mergeCell ref="CS101:DE101"/>
    <mergeCell ref="EF149:ER149"/>
    <mergeCell ref="EF102:ER102"/>
    <mergeCell ref="EF105:ER105"/>
    <mergeCell ref="EF148:ER148"/>
    <mergeCell ref="DS145:EE145"/>
    <mergeCell ref="EF140:ER140"/>
    <mergeCell ref="EF103:ER103"/>
    <mergeCell ref="EF106:ER106"/>
    <mergeCell ref="EF108:ER108"/>
    <mergeCell ref="DS139:EE139"/>
    <mergeCell ref="A101:BW101"/>
    <mergeCell ref="EF100:ER100"/>
    <mergeCell ref="ES100:FE100"/>
    <mergeCell ref="DF101:DR101"/>
    <mergeCell ref="DS101:EE101"/>
    <mergeCell ref="EF101:ER101"/>
    <mergeCell ref="BX101:CE101"/>
    <mergeCell ref="A100:BW100"/>
    <mergeCell ref="BX100:CE100"/>
    <mergeCell ref="CF100:CR100"/>
    <mergeCell ref="CS100:DE100"/>
    <mergeCell ref="DF100:DR100"/>
    <mergeCell ref="DS100:EE100"/>
    <mergeCell ref="EF143:ER143"/>
    <mergeCell ref="ES143:FE143"/>
    <mergeCell ref="A148:BW148"/>
    <mergeCell ref="CS145:DE145"/>
    <mergeCell ref="DF145:DR145"/>
    <mergeCell ref="ES148:FE148"/>
    <mergeCell ref="A145:BW145"/>
    <mergeCell ref="A149:BW149"/>
    <mergeCell ref="BX149:CE149"/>
    <mergeCell ref="CF149:CR149"/>
    <mergeCell ref="CS149:DE149"/>
    <mergeCell ref="DF149:DR149"/>
    <mergeCell ref="DS149:EE149"/>
    <mergeCell ref="ES149:FE149"/>
    <mergeCell ref="A143:BW143"/>
    <mergeCell ref="BX143:CE143"/>
    <mergeCell ref="CF143:CR143"/>
    <mergeCell ref="CS143:DE143"/>
    <mergeCell ref="DF143:DR143"/>
    <mergeCell ref="DS143:EE143"/>
    <mergeCell ref="EF145:ER145"/>
    <mergeCell ref="BX145:CE145"/>
    <mergeCell ref="CF145:CR145"/>
    <mergeCell ref="BX148:CE148"/>
    <mergeCell ref="CF148:CR148"/>
    <mergeCell ref="CS148:DE148"/>
    <mergeCell ref="DF148:DR148"/>
    <mergeCell ref="DS148:EE148"/>
    <mergeCell ref="ES144:FE144"/>
    <mergeCell ref="ES145:FE145"/>
    <mergeCell ref="EF146:ER146"/>
    <mergeCell ref="ES146:FE146"/>
    <mergeCell ref="A146:BW146"/>
    <mergeCell ref="BX146:CE146"/>
    <mergeCell ref="CF146:CR146"/>
    <mergeCell ref="CS146:DE146"/>
    <mergeCell ref="DF146:DR146"/>
    <mergeCell ref="DS146:EE146"/>
    <mergeCell ref="DS152:EE152"/>
    <mergeCell ref="EF152:ER152"/>
    <mergeCell ref="ES152:FE152"/>
    <mergeCell ref="A144:BW144"/>
    <mergeCell ref="BX144:CE144"/>
    <mergeCell ref="CF144:CR144"/>
    <mergeCell ref="CS144:DE144"/>
    <mergeCell ref="DF144:DR144"/>
    <mergeCell ref="DS144:EE144"/>
    <mergeCell ref="EF144:ER144"/>
    <mergeCell ref="BX141:CE141"/>
    <mergeCell ref="ES154:FE154"/>
    <mergeCell ref="CS154:DE154"/>
    <mergeCell ref="CF154:CR154"/>
    <mergeCell ref="BX154:CE154"/>
    <mergeCell ref="A152:BW152"/>
    <mergeCell ref="BX152:CE152"/>
    <mergeCell ref="CF152:CR152"/>
    <mergeCell ref="CS152:DE152"/>
    <mergeCell ref="DF152:DR152"/>
    <mergeCell ref="EF95:ER95"/>
    <mergeCell ref="ES95:FE95"/>
    <mergeCell ref="CS141:DE141"/>
    <mergeCell ref="DF141:DR141"/>
    <mergeCell ref="DS141:EE141"/>
    <mergeCell ref="EF141:ER141"/>
    <mergeCell ref="ES141:FE141"/>
    <mergeCell ref="DF139:DR139"/>
    <mergeCell ref="ES102:FE102"/>
    <mergeCell ref="ES103:FE103"/>
    <mergeCell ref="A95:BW95"/>
    <mergeCell ref="BX95:CE95"/>
    <mergeCell ref="CF95:CR95"/>
    <mergeCell ref="CS95:DE95"/>
    <mergeCell ref="DF95:DR95"/>
    <mergeCell ref="DS95:EE9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53:ER53"/>
    <mergeCell ref="ES53:FE5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53:BW53"/>
    <mergeCell ref="BX53:CE53"/>
    <mergeCell ref="CF53:CR53"/>
    <mergeCell ref="CS53:DE53"/>
    <mergeCell ref="DF53:DR53"/>
    <mergeCell ref="DS53:EE53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CS51:DE51"/>
    <mergeCell ref="DF51:DR51"/>
    <mergeCell ref="DS51:EE51"/>
    <mergeCell ref="EF51:ER51"/>
    <mergeCell ref="ES51:FE51"/>
    <mergeCell ref="A44:BW44"/>
    <mergeCell ref="BX44:CE44"/>
    <mergeCell ref="CF44:CR44"/>
    <mergeCell ref="CS44:DE44"/>
    <mergeCell ref="DF44:DR44"/>
    <mergeCell ref="DF176:DR176"/>
    <mergeCell ref="DS176:EE176"/>
    <mergeCell ref="EF176:ER176"/>
    <mergeCell ref="ES176:FE176"/>
    <mergeCell ref="A176:BW176"/>
    <mergeCell ref="BX176:CE176"/>
    <mergeCell ref="CF176:CR176"/>
    <mergeCell ref="CS176:DE176"/>
    <mergeCell ref="DF175:DR175"/>
    <mergeCell ref="DS175:EE175"/>
    <mergeCell ref="EF175:ER175"/>
    <mergeCell ref="ES175:FE175"/>
    <mergeCell ref="A175:BW175"/>
    <mergeCell ref="BX175:CE175"/>
    <mergeCell ref="CF175:CR175"/>
    <mergeCell ref="CS175:DE175"/>
    <mergeCell ref="DF174:DR174"/>
    <mergeCell ref="DS174:EE174"/>
    <mergeCell ref="EF174:ER174"/>
    <mergeCell ref="ES174:FE174"/>
    <mergeCell ref="A174:BW174"/>
    <mergeCell ref="BX174:CE174"/>
    <mergeCell ref="CF174:CR174"/>
    <mergeCell ref="CS174:DE174"/>
    <mergeCell ref="DF173:DR173"/>
    <mergeCell ref="DS173:EE173"/>
    <mergeCell ref="EF173:ER173"/>
    <mergeCell ref="ES173:FE173"/>
    <mergeCell ref="A173:BW173"/>
    <mergeCell ref="BX173:CE173"/>
    <mergeCell ref="CF173:CR173"/>
    <mergeCell ref="CS173:DE173"/>
    <mergeCell ref="DF172:DR172"/>
    <mergeCell ref="DS172:EE172"/>
    <mergeCell ref="EF172:ER172"/>
    <mergeCell ref="ES172:FE172"/>
    <mergeCell ref="A172:BW172"/>
    <mergeCell ref="BX172:CE172"/>
    <mergeCell ref="CF172:CR172"/>
    <mergeCell ref="CS172:DE172"/>
    <mergeCell ref="DF171:DR171"/>
    <mergeCell ref="DS171:EE171"/>
    <mergeCell ref="EF171:ER171"/>
    <mergeCell ref="ES171:FE171"/>
    <mergeCell ref="A171:BW171"/>
    <mergeCell ref="BX171:CE171"/>
    <mergeCell ref="CF171:CR171"/>
    <mergeCell ref="CS171:DE171"/>
    <mergeCell ref="DF170:DR170"/>
    <mergeCell ref="DS170:EE170"/>
    <mergeCell ref="EF170:ER170"/>
    <mergeCell ref="ES170:FE170"/>
    <mergeCell ref="A170:BW170"/>
    <mergeCell ref="BX170:CE170"/>
    <mergeCell ref="CF170:CR170"/>
    <mergeCell ref="CS170:DE170"/>
    <mergeCell ref="DF169:DR169"/>
    <mergeCell ref="DS169:EE169"/>
    <mergeCell ref="EF169:ER169"/>
    <mergeCell ref="EF167:ER167"/>
    <mergeCell ref="ES169:FE169"/>
    <mergeCell ref="A169:BW169"/>
    <mergeCell ref="BX169:CE169"/>
    <mergeCell ref="CF169:CR169"/>
    <mergeCell ref="CS169:DE169"/>
    <mergeCell ref="DF168:DR168"/>
    <mergeCell ref="DS168:EE168"/>
    <mergeCell ref="EF168:ER168"/>
    <mergeCell ref="ES168:FE168"/>
    <mergeCell ref="A141:BW141"/>
    <mergeCell ref="A156:BW156"/>
    <mergeCell ref="BX156:CE156"/>
    <mergeCell ref="CF156:CR156"/>
    <mergeCell ref="CS156:DE156"/>
    <mergeCell ref="BX168:CE168"/>
    <mergeCell ref="CF168:CR168"/>
    <mergeCell ref="CS168:DE168"/>
    <mergeCell ref="A168:BW168"/>
    <mergeCell ref="CF141:CR141"/>
    <mergeCell ref="DF156:DR156"/>
    <mergeCell ref="DS156:EE156"/>
    <mergeCell ref="A158:BW158"/>
    <mergeCell ref="A157:BW157"/>
    <mergeCell ref="BX157:CE157"/>
    <mergeCell ref="CF157:CR157"/>
    <mergeCell ref="CS157:DE157"/>
    <mergeCell ref="ES167:FE167"/>
    <mergeCell ref="A167:BW167"/>
    <mergeCell ref="BX167:CE167"/>
    <mergeCell ref="CF167:CR167"/>
    <mergeCell ref="CS167:DE167"/>
    <mergeCell ref="DF167:DR167"/>
    <mergeCell ref="DS167:EE167"/>
    <mergeCell ref="ES140:FE140"/>
    <mergeCell ref="A140:BW140"/>
    <mergeCell ref="BX140:CE140"/>
    <mergeCell ref="CF140:CR140"/>
    <mergeCell ref="CS140:DE140"/>
    <mergeCell ref="DF140:DR140"/>
    <mergeCell ref="DS140:EE140"/>
    <mergeCell ref="EF139:ER139"/>
    <mergeCell ref="ES139:FE139"/>
    <mergeCell ref="A139:BW139"/>
    <mergeCell ref="BX139:CE139"/>
    <mergeCell ref="CF139:CR139"/>
    <mergeCell ref="CS139:DE139"/>
    <mergeCell ref="DF138:DR138"/>
    <mergeCell ref="DS138:EE138"/>
    <mergeCell ref="EF138:ER138"/>
    <mergeCell ref="ES138:FE138"/>
    <mergeCell ref="A138:BW138"/>
    <mergeCell ref="BX138:CE138"/>
    <mergeCell ref="CF138:CR138"/>
    <mergeCell ref="CS138:DE138"/>
    <mergeCell ref="DF137:DR137"/>
    <mergeCell ref="DS137:EE137"/>
    <mergeCell ref="EF137:ER137"/>
    <mergeCell ref="ES137:FE137"/>
    <mergeCell ref="A137:BW137"/>
    <mergeCell ref="BX137:CE137"/>
    <mergeCell ref="CF137:CR137"/>
    <mergeCell ref="CS137:DE137"/>
    <mergeCell ref="DF136:DR136"/>
    <mergeCell ref="DS136:EE136"/>
    <mergeCell ref="EF136:ER136"/>
    <mergeCell ref="ES136:FE136"/>
    <mergeCell ref="A136:BW136"/>
    <mergeCell ref="BX136:CE136"/>
    <mergeCell ref="CF136:CR136"/>
    <mergeCell ref="CS136:DE136"/>
    <mergeCell ref="DF135:DR135"/>
    <mergeCell ref="DS135:EE135"/>
    <mergeCell ref="EF135:ER135"/>
    <mergeCell ref="ES135:FE135"/>
    <mergeCell ref="A135:BW135"/>
    <mergeCell ref="BX135:CE135"/>
    <mergeCell ref="CF135:CR135"/>
    <mergeCell ref="CS135:DE135"/>
    <mergeCell ref="DF134:DR134"/>
    <mergeCell ref="DS134:EE134"/>
    <mergeCell ref="EF134:ER134"/>
    <mergeCell ref="ES134:FE134"/>
    <mergeCell ref="A134:BW134"/>
    <mergeCell ref="BX134:CE134"/>
    <mergeCell ref="CF134:CR134"/>
    <mergeCell ref="CS134:DE134"/>
    <mergeCell ref="DF133:DR133"/>
    <mergeCell ref="DS133:EE133"/>
    <mergeCell ref="EF133:ER133"/>
    <mergeCell ref="ES133:FE133"/>
    <mergeCell ref="A133:BW133"/>
    <mergeCell ref="BX133:CE133"/>
    <mergeCell ref="CF133:CR133"/>
    <mergeCell ref="CS133:DE133"/>
    <mergeCell ref="DF132:DR132"/>
    <mergeCell ref="DS132:EE132"/>
    <mergeCell ref="EF132:ER132"/>
    <mergeCell ref="ES132:FE132"/>
    <mergeCell ref="A132:BW132"/>
    <mergeCell ref="BX132:CE132"/>
    <mergeCell ref="CF132:CR132"/>
    <mergeCell ref="CS132:DE132"/>
    <mergeCell ref="DF131:DR131"/>
    <mergeCell ref="DS131:EE131"/>
    <mergeCell ref="EF131:ER131"/>
    <mergeCell ref="ES131:FE131"/>
    <mergeCell ref="A131:BW131"/>
    <mergeCell ref="BX131:CE131"/>
    <mergeCell ref="CF131:CR131"/>
    <mergeCell ref="CS131:DE131"/>
    <mergeCell ref="DF130:DR130"/>
    <mergeCell ref="DS130:EE130"/>
    <mergeCell ref="EF130:ER130"/>
    <mergeCell ref="ES130:FE130"/>
    <mergeCell ref="A130:BW130"/>
    <mergeCell ref="BX130:CE130"/>
    <mergeCell ref="CF130:CR130"/>
    <mergeCell ref="CS130:DE130"/>
    <mergeCell ref="DF127:DR127"/>
    <mergeCell ref="DS127:EE127"/>
    <mergeCell ref="EF127:ER127"/>
    <mergeCell ref="ES127:FE127"/>
    <mergeCell ref="A127:BW127"/>
    <mergeCell ref="BX127:CE127"/>
    <mergeCell ref="CF127:CR127"/>
    <mergeCell ref="CS127:DE127"/>
    <mergeCell ref="DF126:DR126"/>
    <mergeCell ref="DS126:EE126"/>
    <mergeCell ref="EF126:ER126"/>
    <mergeCell ref="ES126:FE126"/>
    <mergeCell ref="A126:BW126"/>
    <mergeCell ref="BX126:CE126"/>
    <mergeCell ref="CF126:CR126"/>
    <mergeCell ref="CS126:DE126"/>
    <mergeCell ref="DF125:DR125"/>
    <mergeCell ref="DS125:EE125"/>
    <mergeCell ref="EF125:ER125"/>
    <mergeCell ref="ES125:FE125"/>
    <mergeCell ref="A125:BW125"/>
    <mergeCell ref="BX125:CE125"/>
    <mergeCell ref="CF125:CR125"/>
    <mergeCell ref="CS125:DE125"/>
    <mergeCell ref="DF124:DR124"/>
    <mergeCell ref="DS124:EE124"/>
    <mergeCell ref="EF124:ER124"/>
    <mergeCell ref="ES124:FE124"/>
    <mergeCell ref="A124:BW124"/>
    <mergeCell ref="BX124:CE124"/>
    <mergeCell ref="CF124:CR124"/>
    <mergeCell ref="CS124:DE124"/>
    <mergeCell ref="DF123:DR123"/>
    <mergeCell ref="DS123:EE123"/>
    <mergeCell ref="EF123:ER123"/>
    <mergeCell ref="ES123:FE123"/>
    <mergeCell ref="A123:BW123"/>
    <mergeCell ref="BX123:CE123"/>
    <mergeCell ref="CF123:CR123"/>
    <mergeCell ref="CS123:DE123"/>
    <mergeCell ref="DF122:DR122"/>
    <mergeCell ref="DS122:EE122"/>
    <mergeCell ref="EF122:ER122"/>
    <mergeCell ref="ES122:FE122"/>
    <mergeCell ref="A122:BW122"/>
    <mergeCell ref="BX122:CE122"/>
    <mergeCell ref="CF122:CR122"/>
    <mergeCell ref="CS122:DE122"/>
    <mergeCell ref="DF121:DR121"/>
    <mergeCell ref="DS121:EE121"/>
    <mergeCell ref="EF121:ER121"/>
    <mergeCell ref="ES121:FE121"/>
    <mergeCell ref="A121:BW121"/>
    <mergeCell ref="BX121:CE121"/>
    <mergeCell ref="CF121:CR121"/>
    <mergeCell ref="CS121:DE121"/>
    <mergeCell ref="DF120:DR120"/>
    <mergeCell ref="DS120:EE120"/>
    <mergeCell ref="EF120:ER120"/>
    <mergeCell ref="ES120:FE120"/>
    <mergeCell ref="A120:BW120"/>
    <mergeCell ref="BX120:CE120"/>
    <mergeCell ref="CF120:CR120"/>
    <mergeCell ref="CS120:DE120"/>
    <mergeCell ref="DF119:DR119"/>
    <mergeCell ref="DS119:EE119"/>
    <mergeCell ref="EF119:ER119"/>
    <mergeCell ref="ES119:FE119"/>
    <mergeCell ref="A119:BW119"/>
    <mergeCell ref="BX119:CE119"/>
    <mergeCell ref="CF119:CR119"/>
    <mergeCell ref="CS119:DE119"/>
    <mergeCell ref="DF118:DR118"/>
    <mergeCell ref="DS118:EE118"/>
    <mergeCell ref="EF118:ER118"/>
    <mergeCell ref="ES118:FE118"/>
    <mergeCell ref="A118:BW118"/>
    <mergeCell ref="BX118:CE118"/>
    <mergeCell ref="CF118:CR118"/>
    <mergeCell ref="CS118:DE118"/>
    <mergeCell ref="DF117:DR117"/>
    <mergeCell ref="DS117:EE117"/>
    <mergeCell ref="EF117:ER117"/>
    <mergeCell ref="ES117:FE117"/>
    <mergeCell ref="A117:BW117"/>
    <mergeCell ref="BX117:CE117"/>
    <mergeCell ref="CF117:CR117"/>
    <mergeCell ref="CS117:DE117"/>
    <mergeCell ref="DF116:DR116"/>
    <mergeCell ref="DS116:EE116"/>
    <mergeCell ref="EF116:ER116"/>
    <mergeCell ref="ES116:FE116"/>
    <mergeCell ref="A116:BW116"/>
    <mergeCell ref="BX116:CE116"/>
    <mergeCell ref="CF116:CR116"/>
    <mergeCell ref="CS116:DE116"/>
    <mergeCell ref="DF115:DR115"/>
    <mergeCell ref="DS115:EE115"/>
    <mergeCell ref="EF115:ER115"/>
    <mergeCell ref="ES115:FE115"/>
    <mergeCell ref="A115:BW115"/>
    <mergeCell ref="BX115:CE115"/>
    <mergeCell ref="CF115:CR115"/>
    <mergeCell ref="CS115:DE115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81:ER81"/>
    <mergeCell ref="ES81:FE81"/>
    <mergeCell ref="CS82:DE82"/>
    <mergeCell ref="DF82:DR82"/>
    <mergeCell ref="DS82:EE82"/>
    <mergeCell ref="EF82:ER82"/>
    <mergeCell ref="ES82:FE82"/>
    <mergeCell ref="CS81:DE81"/>
    <mergeCell ref="DF81:DR81"/>
    <mergeCell ref="DS81:EE81"/>
    <mergeCell ref="A81:BW81"/>
    <mergeCell ref="A82:BW82"/>
    <mergeCell ref="BX81:CE81"/>
    <mergeCell ref="CF81:CR81"/>
    <mergeCell ref="BX82:CE82"/>
    <mergeCell ref="CF82:CR82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4:DR75"/>
    <mergeCell ref="DS74:EE75"/>
    <mergeCell ref="EF74:ER75"/>
    <mergeCell ref="ES74:FE75"/>
    <mergeCell ref="A74:BW74"/>
    <mergeCell ref="BX74:CE75"/>
    <mergeCell ref="CF74:CR75"/>
    <mergeCell ref="CS74:DE75"/>
    <mergeCell ref="A75:BW75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69:DR70"/>
    <mergeCell ref="DS69:EE70"/>
    <mergeCell ref="EF69:ER70"/>
    <mergeCell ref="ES69:FE70"/>
    <mergeCell ref="A69:BW69"/>
    <mergeCell ref="BX69:CE70"/>
    <mergeCell ref="CF69:CR70"/>
    <mergeCell ref="CS69:DE70"/>
    <mergeCell ref="A70:BW70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5:DR66"/>
    <mergeCell ref="DS65:EE66"/>
    <mergeCell ref="EF65:ER66"/>
    <mergeCell ref="ES65:FE66"/>
    <mergeCell ref="A65:BW65"/>
    <mergeCell ref="BX65:CE66"/>
    <mergeCell ref="CF65:CR66"/>
    <mergeCell ref="CS65:DE66"/>
    <mergeCell ref="A66:BW66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2:DR63"/>
    <mergeCell ref="DS62:EE63"/>
    <mergeCell ref="EF62:ER63"/>
    <mergeCell ref="ES62:FE63"/>
    <mergeCell ref="A62:BW62"/>
    <mergeCell ref="BX62:CE63"/>
    <mergeCell ref="CF62:CR63"/>
    <mergeCell ref="CS62:DE63"/>
    <mergeCell ref="A63:BW63"/>
    <mergeCell ref="ES56:FE56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CS56:DE56"/>
    <mergeCell ref="DS56:EE56"/>
    <mergeCell ref="EF56:ER56"/>
    <mergeCell ref="CF50:CR50"/>
    <mergeCell ref="A56:BW56"/>
    <mergeCell ref="BX56:CE56"/>
    <mergeCell ref="CF56:CR56"/>
    <mergeCell ref="DF54:DR54"/>
    <mergeCell ref="DS54:EE54"/>
    <mergeCell ref="EF54:ER54"/>
    <mergeCell ref="CF51:CR51"/>
    <mergeCell ref="ES54:FE54"/>
    <mergeCell ref="A54:BW54"/>
    <mergeCell ref="BX54:CE54"/>
    <mergeCell ref="CF54:CR54"/>
    <mergeCell ref="CS54:DE54"/>
    <mergeCell ref="CS50:DE50"/>
    <mergeCell ref="DF50:DR50"/>
    <mergeCell ref="DS50:EE50"/>
    <mergeCell ref="A51:BW51"/>
    <mergeCell ref="BX51:CE51"/>
    <mergeCell ref="CS43:DE43"/>
    <mergeCell ref="BX79:CE79"/>
    <mergeCell ref="CF79:CR79"/>
    <mergeCell ref="CS79:DE79"/>
    <mergeCell ref="ES41:FE42"/>
    <mergeCell ref="DF43:DR43"/>
    <mergeCell ref="DS43:EE43"/>
    <mergeCell ref="EF43:ER43"/>
    <mergeCell ref="ES43:FE43"/>
    <mergeCell ref="ES50:FE50"/>
    <mergeCell ref="A41:BW41"/>
    <mergeCell ref="A42:BW42"/>
    <mergeCell ref="BX41:CE42"/>
    <mergeCell ref="CF41:CR42"/>
    <mergeCell ref="CS41:DE42"/>
    <mergeCell ref="A50:BW50"/>
    <mergeCell ref="BX50:CE50"/>
    <mergeCell ref="A43:BW43"/>
    <mergeCell ref="BX43:CE43"/>
    <mergeCell ref="CF43:CR43"/>
    <mergeCell ref="DF79:DR79"/>
    <mergeCell ref="DS79:EE79"/>
    <mergeCell ref="EF79:ER79"/>
    <mergeCell ref="DF40:DR40"/>
    <mergeCell ref="DS40:EE40"/>
    <mergeCell ref="EF40:ER40"/>
    <mergeCell ref="DF41:DR42"/>
    <mergeCell ref="DS41:EE42"/>
    <mergeCell ref="EF41:ER42"/>
    <mergeCell ref="EF50:ER50"/>
    <mergeCell ref="ES40:FE40"/>
    <mergeCell ref="A40:BW40"/>
    <mergeCell ref="BX40:CE40"/>
    <mergeCell ref="CF40:CR40"/>
    <mergeCell ref="CS40:DE40"/>
    <mergeCell ref="DF39:DR39"/>
    <mergeCell ref="DS39:EE39"/>
    <mergeCell ref="EF39:ER39"/>
    <mergeCell ref="ES39:FE39"/>
    <mergeCell ref="A39:BW39"/>
    <mergeCell ref="ES18:FE18"/>
    <mergeCell ref="BX39:CE39"/>
    <mergeCell ref="CF39:CR39"/>
    <mergeCell ref="CS39:DE39"/>
    <mergeCell ref="DF38:DR38"/>
    <mergeCell ref="DS38:EE38"/>
    <mergeCell ref="EF38:ER38"/>
    <mergeCell ref="ES19:FE19"/>
    <mergeCell ref="A21:FE21"/>
    <mergeCell ref="DF37:DR37"/>
    <mergeCell ref="BG13:BJ13"/>
    <mergeCell ref="ES38:FE38"/>
    <mergeCell ref="A38:BW38"/>
    <mergeCell ref="BX38:CE38"/>
    <mergeCell ref="CF38:CR38"/>
    <mergeCell ref="CS38:DE38"/>
    <mergeCell ref="A14:AA14"/>
    <mergeCell ref="AB15:DP15"/>
    <mergeCell ref="K18:DP18"/>
    <mergeCell ref="ES17:FE17"/>
    <mergeCell ref="ES13:FE13"/>
    <mergeCell ref="ES14:FE14"/>
    <mergeCell ref="ES15:FE15"/>
    <mergeCell ref="ES16:FE16"/>
    <mergeCell ref="BK13:BM13"/>
    <mergeCell ref="BN13:BO13"/>
    <mergeCell ref="BQ13:CE13"/>
    <mergeCell ref="CF13:CH13"/>
    <mergeCell ref="CI13:CK13"/>
    <mergeCell ref="AP10:DE10"/>
    <mergeCell ref="DF10:DI10"/>
    <mergeCell ref="ES11:FE12"/>
    <mergeCell ref="DW7:EI7"/>
    <mergeCell ref="EL7:FE7"/>
    <mergeCell ref="DW8:DX8"/>
    <mergeCell ref="DY8:EA8"/>
    <mergeCell ref="EB8:EC8"/>
    <mergeCell ref="EE8:ES8"/>
    <mergeCell ref="ET8:EV8"/>
    <mergeCell ref="EW8:EY8"/>
    <mergeCell ref="EL6:FE6"/>
    <mergeCell ref="DW6:EI6"/>
    <mergeCell ref="DW1:FE1"/>
    <mergeCell ref="DW2:FE2"/>
    <mergeCell ref="DW3:FE3"/>
    <mergeCell ref="DW4:FE4"/>
    <mergeCell ref="DW5:FE5"/>
    <mergeCell ref="DS37:EE37"/>
    <mergeCell ref="EF37:ER37"/>
    <mergeCell ref="ES37:FE37"/>
    <mergeCell ref="A37:BW37"/>
    <mergeCell ref="BX37:CE37"/>
    <mergeCell ref="CF37:CR37"/>
    <mergeCell ref="CS37:DE37"/>
    <mergeCell ref="ES24:FE25"/>
    <mergeCell ref="DF23:FE23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EF24:EK24"/>
    <mergeCell ref="EL24:EN24"/>
    <mergeCell ref="EO24:ER24"/>
    <mergeCell ref="EF25:ER25"/>
    <mergeCell ref="DS24:DX24"/>
    <mergeCell ref="DY24:EA24"/>
    <mergeCell ref="EB24:EE24"/>
    <mergeCell ref="DS25:EE25"/>
    <mergeCell ref="DF25:DR25"/>
    <mergeCell ref="DF24:DK24"/>
    <mergeCell ref="DO24:DR24"/>
    <mergeCell ref="DL24:DN24"/>
    <mergeCell ref="A23:BW25"/>
    <mergeCell ref="BX23:CE25"/>
    <mergeCell ref="CF23:CR25"/>
    <mergeCell ref="CS23:DE25"/>
    <mergeCell ref="DF157:DR157"/>
    <mergeCell ref="DS157:EE157"/>
    <mergeCell ref="ES157:FE157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7:BW57"/>
    <mergeCell ref="ES60:FE60"/>
    <mergeCell ref="BX57:CE57"/>
    <mergeCell ref="CF57:CR57"/>
    <mergeCell ref="CS57:DE57"/>
    <mergeCell ref="DF57:DR57"/>
    <mergeCell ref="DS57:EE57"/>
    <mergeCell ref="EF57:ER57"/>
    <mergeCell ref="DF56:DR56"/>
    <mergeCell ref="EF142:ER142"/>
    <mergeCell ref="ES142:FE142"/>
    <mergeCell ref="ES57:FE57"/>
    <mergeCell ref="A60:BW60"/>
    <mergeCell ref="BX60:CE60"/>
    <mergeCell ref="CF60:CR60"/>
    <mergeCell ref="CS60:DE60"/>
    <mergeCell ref="DF60:DR60"/>
    <mergeCell ref="DS60:EE60"/>
    <mergeCell ref="EF60:ER60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EF151:ER151"/>
    <mergeCell ref="ES151:FE151"/>
    <mergeCell ref="A151:BW151"/>
    <mergeCell ref="BX151:CE151"/>
    <mergeCell ref="CF151:CR151"/>
    <mergeCell ref="CS151:DE151"/>
    <mergeCell ref="DF151:DR151"/>
    <mergeCell ref="DS151:EE151"/>
    <mergeCell ref="EF67:ER67"/>
    <mergeCell ref="ES67:FE67"/>
    <mergeCell ref="A67:BW67"/>
    <mergeCell ref="BX67:CE67"/>
    <mergeCell ref="CF67:CR67"/>
    <mergeCell ref="CS67:DE67"/>
    <mergeCell ref="DF67:DR67"/>
    <mergeCell ref="DS67:EE6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0"/>
  <sheetViews>
    <sheetView view="pageBreakPreview" zoomScale="110" zoomScaleSheetLayoutView="110" zoomScalePageLayoutView="0" workbookViewId="0" topLeftCell="A4">
      <selection activeCell="DS42" sqref="DS42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5" customFormat="1" ht="13.5" customHeight="1">
      <c r="B1" s="239" t="s">
        <v>296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</row>
    <row r="3" spans="1:161" ht="11.25" customHeight="1">
      <c r="A3" s="213" t="s">
        <v>197</v>
      </c>
      <c r="B3" s="213"/>
      <c r="C3" s="213"/>
      <c r="D3" s="213"/>
      <c r="E3" s="213"/>
      <c r="F3" s="213"/>
      <c r="G3" s="213"/>
      <c r="H3" s="214"/>
      <c r="I3" s="206" t="s">
        <v>0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7"/>
      <c r="CN3" s="212" t="s">
        <v>198</v>
      </c>
      <c r="CO3" s="213"/>
      <c r="CP3" s="213"/>
      <c r="CQ3" s="213"/>
      <c r="CR3" s="213"/>
      <c r="CS3" s="213"/>
      <c r="CT3" s="213"/>
      <c r="CU3" s="214"/>
      <c r="CV3" s="212" t="s">
        <v>199</v>
      </c>
      <c r="CW3" s="213"/>
      <c r="CX3" s="213"/>
      <c r="CY3" s="213"/>
      <c r="CZ3" s="213"/>
      <c r="DA3" s="213"/>
      <c r="DB3" s="213"/>
      <c r="DC3" s="213"/>
      <c r="DD3" s="213"/>
      <c r="DE3" s="214"/>
      <c r="DF3" s="221" t="s">
        <v>10</v>
      </c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</row>
    <row r="4" spans="1:161" ht="11.25" customHeight="1">
      <c r="A4" s="216"/>
      <c r="B4" s="216"/>
      <c r="C4" s="216"/>
      <c r="D4" s="216"/>
      <c r="E4" s="216"/>
      <c r="F4" s="216"/>
      <c r="G4" s="216"/>
      <c r="H4" s="217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9"/>
      <c r="CN4" s="215"/>
      <c r="CO4" s="216"/>
      <c r="CP4" s="216"/>
      <c r="CQ4" s="216"/>
      <c r="CR4" s="216"/>
      <c r="CS4" s="216"/>
      <c r="CT4" s="216"/>
      <c r="CU4" s="217"/>
      <c r="CV4" s="215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4</v>
      </c>
      <c r="DG4" s="224"/>
      <c r="DH4" s="224"/>
      <c r="DI4" s="224"/>
      <c r="DJ4" s="224"/>
      <c r="DK4" s="224"/>
      <c r="DL4" s="225" t="s">
        <v>260</v>
      </c>
      <c r="DM4" s="225"/>
      <c r="DN4" s="225"/>
      <c r="DO4" s="226" t="s">
        <v>5</v>
      </c>
      <c r="DP4" s="226"/>
      <c r="DQ4" s="226"/>
      <c r="DR4" s="227"/>
      <c r="DS4" s="223" t="s">
        <v>4</v>
      </c>
      <c r="DT4" s="224"/>
      <c r="DU4" s="224"/>
      <c r="DV4" s="224"/>
      <c r="DW4" s="224"/>
      <c r="DX4" s="224"/>
      <c r="DY4" s="225" t="s">
        <v>261</v>
      </c>
      <c r="DZ4" s="225"/>
      <c r="EA4" s="225"/>
      <c r="EB4" s="226" t="s">
        <v>5</v>
      </c>
      <c r="EC4" s="226"/>
      <c r="ED4" s="226"/>
      <c r="EE4" s="227"/>
      <c r="EF4" s="223" t="s">
        <v>4</v>
      </c>
      <c r="EG4" s="224"/>
      <c r="EH4" s="224"/>
      <c r="EI4" s="224"/>
      <c r="EJ4" s="224"/>
      <c r="EK4" s="224"/>
      <c r="EL4" s="225" t="s">
        <v>262</v>
      </c>
      <c r="EM4" s="225"/>
      <c r="EN4" s="225"/>
      <c r="EO4" s="226" t="s">
        <v>5</v>
      </c>
      <c r="EP4" s="226"/>
      <c r="EQ4" s="226"/>
      <c r="ER4" s="227"/>
      <c r="ES4" s="212" t="s">
        <v>9</v>
      </c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</row>
    <row r="5" spans="1:161" ht="39" customHeight="1">
      <c r="A5" s="219"/>
      <c r="B5" s="219"/>
      <c r="C5" s="219"/>
      <c r="D5" s="219"/>
      <c r="E5" s="219"/>
      <c r="F5" s="219"/>
      <c r="G5" s="219"/>
      <c r="H5" s="22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1"/>
      <c r="CN5" s="218"/>
      <c r="CO5" s="219"/>
      <c r="CP5" s="219"/>
      <c r="CQ5" s="219"/>
      <c r="CR5" s="219"/>
      <c r="CS5" s="219"/>
      <c r="CT5" s="219"/>
      <c r="CU5" s="220"/>
      <c r="CV5" s="218"/>
      <c r="CW5" s="219"/>
      <c r="CX5" s="219"/>
      <c r="CY5" s="219"/>
      <c r="CZ5" s="219"/>
      <c r="DA5" s="219"/>
      <c r="DB5" s="219"/>
      <c r="DC5" s="219"/>
      <c r="DD5" s="219"/>
      <c r="DE5" s="220"/>
      <c r="DF5" s="228" t="s">
        <v>200</v>
      </c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30"/>
      <c r="DS5" s="228" t="s">
        <v>201</v>
      </c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30"/>
      <c r="EF5" s="228" t="s">
        <v>202</v>
      </c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30"/>
      <c r="ES5" s="218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</row>
    <row r="6" spans="1:161" ht="12" thickBot="1">
      <c r="A6" s="231" t="s">
        <v>11</v>
      </c>
      <c r="B6" s="231"/>
      <c r="C6" s="231"/>
      <c r="D6" s="231"/>
      <c r="E6" s="231"/>
      <c r="F6" s="231"/>
      <c r="G6" s="231"/>
      <c r="H6" s="232"/>
      <c r="I6" s="231" t="s">
        <v>12</v>
      </c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2"/>
      <c r="CN6" s="233" t="s">
        <v>13</v>
      </c>
      <c r="CO6" s="234"/>
      <c r="CP6" s="234"/>
      <c r="CQ6" s="234"/>
      <c r="CR6" s="234"/>
      <c r="CS6" s="234"/>
      <c r="CT6" s="234"/>
      <c r="CU6" s="235"/>
      <c r="CV6" s="233" t="s">
        <v>14</v>
      </c>
      <c r="CW6" s="234"/>
      <c r="CX6" s="234"/>
      <c r="CY6" s="234"/>
      <c r="CZ6" s="234"/>
      <c r="DA6" s="234"/>
      <c r="DB6" s="234"/>
      <c r="DC6" s="234"/>
      <c r="DD6" s="234"/>
      <c r="DE6" s="235"/>
      <c r="DF6" s="233" t="s">
        <v>15</v>
      </c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5"/>
      <c r="DS6" s="233" t="s">
        <v>16</v>
      </c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5"/>
      <c r="EF6" s="233" t="s">
        <v>17</v>
      </c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5"/>
      <c r="ES6" s="233" t="s">
        <v>18</v>
      </c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</row>
    <row r="7" spans="1:161" ht="12.75" customHeight="1">
      <c r="A7" s="184">
        <v>1</v>
      </c>
      <c r="B7" s="184"/>
      <c r="C7" s="184"/>
      <c r="D7" s="184"/>
      <c r="E7" s="184"/>
      <c r="F7" s="184"/>
      <c r="G7" s="184"/>
      <c r="H7" s="185"/>
      <c r="I7" s="240" t="s">
        <v>297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241" t="s">
        <v>203</v>
      </c>
      <c r="CO7" s="242"/>
      <c r="CP7" s="242"/>
      <c r="CQ7" s="242"/>
      <c r="CR7" s="242"/>
      <c r="CS7" s="242"/>
      <c r="CT7" s="242"/>
      <c r="CU7" s="243"/>
      <c r="CV7" s="244" t="s">
        <v>42</v>
      </c>
      <c r="CW7" s="245"/>
      <c r="CX7" s="245"/>
      <c r="CY7" s="245"/>
      <c r="CZ7" s="245"/>
      <c r="DA7" s="245"/>
      <c r="DB7" s="245"/>
      <c r="DC7" s="245"/>
      <c r="DD7" s="245"/>
      <c r="DE7" s="246"/>
      <c r="DF7" s="247">
        <f>DF10+DF11</f>
        <v>30369560.229999997</v>
      </c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9"/>
      <c r="DS7" s="247">
        <f>DS10+DS11</f>
        <v>25861943.66</v>
      </c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9"/>
      <c r="EF7" s="247">
        <f>EF10+EF11</f>
        <v>26357640.66</v>
      </c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9"/>
      <c r="ES7" s="236">
        <f>ES10</f>
        <v>0</v>
      </c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8"/>
    </row>
    <row r="8" spans="1:161" ht="90" customHeight="1">
      <c r="A8" s="171" t="s">
        <v>204</v>
      </c>
      <c r="B8" s="171"/>
      <c r="C8" s="171"/>
      <c r="D8" s="171"/>
      <c r="E8" s="171"/>
      <c r="F8" s="171"/>
      <c r="G8" s="171"/>
      <c r="H8" s="172"/>
      <c r="I8" s="256" t="s">
        <v>302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170" t="s">
        <v>205</v>
      </c>
      <c r="CO8" s="171"/>
      <c r="CP8" s="171"/>
      <c r="CQ8" s="171"/>
      <c r="CR8" s="171"/>
      <c r="CS8" s="171"/>
      <c r="CT8" s="171"/>
      <c r="CU8" s="172"/>
      <c r="CV8" s="173" t="s">
        <v>42</v>
      </c>
      <c r="CW8" s="171"/>
      <c r="CX8" s="171"/>
      <c r="CY8" s="171"/>
      <c r="CZ8" s="171"/>
      <c r="DA8" s="171"/>
      <c r="DB8" s="171"/>
      <c r="DC8" s="171"/>
      <c r="DD8" s="171"/>
      <c r="DE8" s="172"/>
      <c r="DF8" s="250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2"/>
      <c r="DS8" s="250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2"/>
      <c r="EF8" s="250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2"/>
      <c r="ES8" s="253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5"/>
    </row>
    <row r="9" spans="1:161" ht="24" customHeight="1">
      <c r="A9" s="171" t="s">
        <v>206</v>
      </c>
      <c r="B9" s="171"/>
      <c r="C9" s="171"/>
      <c r="D9" s="171"/>
      <c r="E9" s="171"/>
      <c r="F9" s="171"/>
      <c r="G9" s="171"/>
      <c r="H9" s="172"/>
      <c r="I9" s="256" t="s">
        <v>303</v>
      </c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170" t="s">
        <v>207</v>
      </c>
      <c r="CO9" s="171"/>
      <c r="CP9" s="171"/>
      <c r="CQ9" s="171"/>
      <c r="CR9" s="171"/>
      <c r="CS9" s="171"/>
      <c r="CT9" s="171"/>
      <c r="CU9" s="172"/>
      <c r="CV9" s="173" t="s">
        <v>42</v>
      </c>
      <c r="CW9" s="171"/>
      <c r="CX9" s="171"/>
      <c r="CY9" s="171"/>
      <c r="CZ9" s="171"/>
      <c r="DA9" s="171"/>
      <c r="DB9" s="171"/>
      <c r="DC9" s="171"/>
      <c r="DD9" s="171"/>
      <c r="DE9" s="172"/>
      <c r="DF9" s="250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2"/>
      <c r="DS9" s="250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2"/>
      <c r="EF9" s="250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2"/>
      <c r="ES9" s="253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5"/>
    </row>
    <row r="10" spans="1:161" ht="24" customHeight="1">
      <c r="A10" s="171" t="s">
        <v>208</v>
      </c>
      <c r="B10" s="171"/>
      <c r="C10" s="171"/>
      <c r="D10" s="171"/>
      <c r="E10" s="171"/>
      <c r="F10" s="171"/>
      <c r="G10" s="171"/>
      <c r="H10" s="172"/>
      <c r="I10" s="256" t="s">
        <v>304</v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170" t="s">
        <v>210</v>
      </c>
      <c r="CO10" s="171"/>
      <c r="CP10" s="171"/>
      <c r="CQ10" s="171"/>
      <c r="CR10" s="171"/>
      <c r="CS10" s="171"/>
      <c r="CT10" s="171"/>
      <c r="CU10" s="172"/>
      <c r="CV10" s="173" t="s">
        <v>42</v>
      </c>
      <c r="CW10" s="171"/>
      <c r="CX10" s="171"/>
      <c r="CY10" s="171"/>
      <c r="CZ10" s="171"/>
      <c r="DA10" s="171"/>
      <c r="DB10" s="171"/>
      <c r="DC10" s="171"/>
      <c r="DD10" s="171"/>
      <c r="DE10" s="172"/>
      <c r="DF10" s="250">
        <v>13553550.53</v>
      </c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2"/>
      <c r="DS10" s="250">
        <v>13553550.53</v>
      </c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2"/>
      <c r="EF10" s="250">
        <v>13553550.53</v>
      </c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2"/>
      <c r="ES10" s="253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5"/>
    </row>
    <row r="11" spans="1:161" ht="24" customHeight="1">
      <c r="A11" s="171" t="s">
        <v>209</v>
      </c>
      <c r="B11" s="171"/>
      <c r="C11" s="171"/>
      <c r="D11" s="171"/>
      <c r="E11" s="171"/>
      <c r="F11" s="171"/>
      <c r="G11" s="171"/>
      <c r="H11" s="172"/>
      <c r="I11" s="256" t="s">
        <v>305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170" t="s">
        <v>211</v>
      </c>
      <c r="CO11" s="171"/>
      <c r="CP11" s="171"/>
      <c r="CQ11" s="171"/>
      <c r="CR11" s="171"/>
      <c r="CS11" s="171"/>
      <c r="CT11" s="171"/>
      <c r="CU11" s="172"/>
      <c r="CV11" s="173" t="s">
        <v>42</v>
      </c>
      <c r="CW11" s="171"/>
      <c r="CX11" s="171"/>
      <c r="CY11" s="171"/>
      <c r="CZ11" s="171"/>
      <c r="DA11" s="171"/>
      <c r="DB11" s="171"/>
      <c r="DC11" s="171"/>
      <c r="DD11" s="171"/>
      <c r="DE11" s="172"/>
      <c r="DF11" s="250">
        <f>'стр.1_4'!DF140-13553550.53</f>
        <v>16816009.699999996</v>
      </c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8"/>
      <c r="DS11" s="250">
        <f>'стр.1_4'!DS140-13553550.53</f>
        <v>12308393.13</v>
      </c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8"/>
      <c r="EF11" s="250">
        <f>'стр.1_4'!EF140-13553550.53</f>
        <v>12804090.13</v>
      </c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8"/>
      <c r="ES11" s="253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5"/>
    </row>
    <row r="12" spans="1:161" ht="34.5" customHeight="1">
      <c r="A12" s="171" t="s">
        <v>212</v>
      </c>
      <c r="B12" s="171"/>
      <c r="C12" s="171"/>
      <c r="D12" s="171"/>
      <c r="E12" s="171"/>
      <c r="F12" s="171"/>
      <c r="G12" s="171"/>
      <c r="H12" s="172"/>
      <c r="I12" s="259" t="s">
        <v>214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70" t="s">
        <v>213</v>
      </c>
      <c r="CO12" s="171"/>
      <c r="CP12" s="171"/>
      <c r="CQ12" s="171"/>
      <c r="CR12" s="171"/>
      <c r="CS12" s="171"/>
      <c r="CT12" s="171"/>
      <c r="CU12" s="172"/>
      <c r="CV12" s="173" t="s">
        <v>42</v>
      </c>
      <c r="CW12" s="171"/>
      <c r="CX12" s="171"/>
      <c r="CY12" s="171"/>
      <c r="CZ12" s="171"/>
      <c r="DA12" s="171"/>
      <c r="DB12" s="171"/>
      <c r="DC12" s="171"/>
      <c r="DD12" s="171"/>
      <c r="DE12" s="172"/>
      <c r="DF12" s="253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8"/>
      <c r="DS12" s="253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8"/>
      <c r="EF12" s="253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8"/>
      <c r="ES12" s="253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5"/>
    </row>
    <row r="13" spans="1:161" ht="24" customHeight="1">
      <c r="A13" s="171" t="s">
        <v>215</v>
      </c>
      <c r="B13" s="171"/>
      <c r="C13" s="171"/>
      <c r="D13" s="171"/>
      <c r="E13" s="171"/>
      <c r="F13" s="171"/>
      <c r="G13" s="171"/>
      <c r="H13" s="172"/>
      <c r="I13" s="260" t="s">
        <v>216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70" t="s">
        <v>217</v>
      </c>
      <c r="CO13" s="171"/>
      <c r="CP13" s="171"/>
      <c r="CQ13" s="171"/>
      <c r="CR13" s="171"/>
      <c r="CS13" s="171"/>
      <c r="CT13" s="171"/>
      <c r="CU13" s="172"/>
      <c r="CV13" s="173" t="s">
        <v>42</v>
      </c>
      <c r="CW13" s="171"/>
      <c r="CX13" s="171"/>
      <c r="CY13" s="171"/>
      <c r="CZ13" s="171"/>
      <c r="DA13" s="171"/>
      <c r="DB13" s="171"/>
      <c r="DC13" s="171"/>
      <c r="DD13" s="171"/>
      <c r="DE13" s="172"/>
      <c r="DF13" s="253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8"/>
      <c r="DS13" s="253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8"/>
      <c r="EF13" s="253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8"/>
      <c r="ES13" s="253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5"/>
    </row>
    <row r="14" spans="1:161" ht="12.75" customHeight="1">
      <c r="A14" s="171" t="s">
        <v>218</v>
      </c>
      <c r="B14" s="171"/>
      <c r="C14" s="171"/>
      <c r="D14" s="171"/>
      <c r="E14" s="171"/>
      <c r="F14" s="171"/>
      <c r="G14" s="171"/>
      <c r="H14" s="172"/>
      <c r="I14" s="260" t="s">
        <v>306</v>
      </c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70" t="s">
        <v>219</v>
      </c>
      <c r="CO14" s="171"/>
      <c r="CP14" s="171"/>
      <c r="CQ14" s="171"/>
      <c r="CR14" s="171"/>
      <c r="CS14" s="171"/>
      <c r="CT14" s="171"/>
      <c r="CU14" s="172"/>
      <c r="CV14" s="173" t="s">
        <v>42</v>
      </c>
      <c r="CW14" s="171"/>
      <c r="CX14" s="171"/>
      <c r="CY14" s="171"/>
      <c r="CZ14" s="171"/>
      <c r="DA14" s="171"/>
      <c r="DB14" s="171"/>
      <c r="DC14" s="171"/>
      <c r="DD14" s="171"/>
      <c r="DE14" s="172"/>
      <c r="DF14" s="250">
        <f>DF11+DF10</f>
        <v>30369560.229999997</v>
      </c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8"/>
      <c r="DS14" s="250">
        <f>DS11+DS10</f>
        <v>25861943.66</v>
      </c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8"/>
      <c r="EF14" s="250">
        <f>EF11+EF10</f>
        <v>26357640.66</v>
      </c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8"/>
      <c r="ES14" s="253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5"/>
    </row>
    <row r="15" spans="1:161" ht="24" customHeight="1">
      <c r="A15" s="171" t="s">
        <v>220</v>
      </c>
      <c r="B15" s="171"/>
      <c r="C15" s="171"/>
      <c r="D15" s="171"/>
      <c r="E15" s="171"/>
      <c r="F15" s="171"/>
      <c r="G15" s="171"/>
      <c r="H15" s="172"/>
      <c r="I15" s="259" t="s">
        <v>221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70" t="s">
        <v>222</v>
      </c>
      <c r="CO15" s="171"/>
      <c r="CP15" s="171"/>
      <c r="CQ15" s="171"/>
      <c r="CR15" s="171"/>
      <c r="CS15" s="171"/>
      <c r="CT15" s="171"/>
      <c r="CU15" s="172"/>
      <c r="CV15" s="173" t="s">
        <v>42</v>
      </c>
      <c r="CW15" s="171"/>
      <c r="CX15" s="171"/>
      <c r="CY15" s="171"/>
      <c r="CZ15" s="171"/>
      <c r="DA15" s="171"/>
      <c r="DB15" s="171"/>
      <c r="DC15" s="171"/>
      <c r="DD15" s="171"/>
      <c r="DE15" s="172"/>
      <c r="DF15" s="253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8"/>
      <c r="DS15" s="253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8"/>
      <c r="EF15" s="253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8"/>
      <c r="ES15" s="253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5"/>
    </row>
    <row r="16" spans="1:161" ht="24" customHeight="1">
      <c r="A16" s="171" t="s">
        <v>223</v>
      </c>
      <c r="B16" s="171"/>
      <c r="C16" s="171"/>
      <c r="D16" s="171"/>
      <c r="E16" s="171"/>
      <c r="F16" s="171"/>
      <c r="G16" s="171"/>
      <c r="H16" s="172"/>
      <c r="I16" s="260" t="s">
        <v>216</v>
      </c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70" t="s">
        <v>224</v>
      </c>
      <c r="CO16" s="171"/>
      <c r="CP16" s="171"/>
      <c r="CQ16" s="171"/>
      <c r="CR16" s="171"/>
      <c r="CS16" s="171"/>
      <c r="CT16" s="171"/>
      <c r="CU16" s="172"/>
      <c r="CV16" s="173" t="s">
        <v>42</v>
      </c>
      <c r="CW16" s="171"/>
      <c r="CX16" s="171"/>
      <c r="CY16" s="171"/>
      <c r="CZ16" s="171"/>
      <c r="DA16" s="171"/>
      <c r="DB16" s="171"/>
      <c r="DC16" s="171"/>
      <c r="DD16" s="171"/>
      <c r="DE16" s="172"/>
      <c r="DF16" s="253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8"/>
      <c r="DS16" s="253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8"/>
      <c r="EF16" s="253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8"/>
      <c r="ES16" s="253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5"/>
    </row>
    <row r="17" spans="1:161" ht="12.75" customHeight="1">
      <c r="A17" s="171" t="s">
        <v>225</v>
      </c>
      <c r="B17" s="171"/>
      <c r="C17" s="171"/>
      <c r="D17" s="171"/>
      <c r="E17" s="171"/>
      <c r="F17" s="171"/>
      <c r="G17" s="171"/>
      <c r="H17" s="172"/>
      <c r="I17" s="260" t="s">
        <v>306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70" t="s">
        <v>226</v>
      </c>
      <c r="CO17" s="171"/>
      <c r="CP17" s="171"/>
      <c r="CQ17" s="171"/>
      <c r="CR17" s="171"/>
      <c r="CS17" s="171"/>
      <c r="CT17" s="171"/>
      <c r="CU17" s="172"/>
      <c r="CV17" s="173" t="s">
        <v>42</v>
      </c>
      <c r="CW17" s="171"/>
      <c r="CX17" s="171"/>
      <c r="CY17" s="171"/>
      <c r="CZ17" s="171"/>
      <c r="DA17" s="171"/>
      <c r="DB17" s="171"/>
      <c r="DC17" s="171"/>
      <c r="DD17" s="171"/>
      <c r="DE17" s="172"/>
      <c r="DF17" s="253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8"/>
      <c r="DS17" s="253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8"/>
      <c r="EF17" s="253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8"/>
      <c r="ES17" s="253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5"/>
    </row>
    <row r="18" spans="1:161" ht="12.75" customHeight="1">
      <c r="A18" s="171" t="s">
        <v>227</v>
      </c>
      <c r="B18" s="171"/>
      <c r="C18" s="171"/>
      <c r="D18" s="171"/>
      <c r="E18" s="171"/>
      <c r="F18" s="171"/>
      <c r="G18" s="171"/>
      <c r="H18" s="172"/>
      <c r="I18" s="259" t="s">
        <v>307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70" t="s">
        <v>228</v>
      </c>
      <c r="CO18" s="171"/>
      <c r="CP18" s="171"/>
      <c r="CQ18" s="171"/>
      <c r="CR18" s="171"/>
      <c r="CS18" s="171"/>
      <c r="CT18" s="171"/>
      <c r="CU18" s="172"/>
      <c r="CV18" s="173" t="s">
        <v>42</v>
      </c>
      <c r="CW18" s="171"/>
      <c r="CX18" s="171"/>
      <c r="CY18" s="171"/>
      <c r="CZ18" s="171"/>
      <c r="DA18" s="171"/>
      <c r="DB18" s="171"/>
      <c r="DC18" s="171"/>
      <c r="DD18" s="171"/>
      <c r="DE18" s="172"/>
      <c r="DF18" s="253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8"/>
      <c r="DS18" s="253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8"/>
      <c r="EF18" s="253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8"/>
      <c r="ES18" s="253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5"/>
    </row>
    <row r="19" spans="1:161" ht="11.25">
      <c r="A19" s="171" t="s">
        <v>229</v>
      </c>
      <c r="B19" s="171"/>
      <c r="C19" s="171"/>
      <c r="D19" s="171"/>
      <c r="E19" s="171"/>
      <c r="F19" s="171"/>
      <c r="G19" s="171"/>
      <c r="H19" s="172"/>
      <c r="I19" s="259" t="s">
        <v>230</v>
      </c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70" t="s">
        <v>231</v>
      </c>
      <c r="CO19" s="171"/>
      <c r="CP19" s="171"/>
      <c r="CQ19" s="171"/>
      <c r="CR19" s="171"/>
      <c r="CS19" s="171"/>
      <c r="CT19" s="171"/>
      <c r="CU19" s="172"/>
      <c r="CV19" s="173" t="s">
        <v>42</v>
      </c>
      <c r="CW19" s="171"/>
      <c r="CX19" s="171"/>
      <c r="CY19" s="171"/>
      <c r="CZ19" s="171"/>
      <c r="DA19" s="171"/>
      <c r="DB19" s="171"/>
      <c r="DC19" s="171"/>
      <c r="DD19" s="171"/>
      <c r="DE19" s="172"/>
      <c r="DF19" s="253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8"/>
      <c r="DS19" s="253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8"/>
      <c r="EF19" s="253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8"/>
      <c r="ES19" s="253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5"/>
    </row>
    <row r="20" spans="1:161" ht="24" customHeight="1">
      <c r="A20" s="171" t="s">
        <v>232</v>
      </c>
      <c r="B20" s="171"/>
      <c r="C20" s="171"/>
      <c r="D20" s="171"/>
      <c r="E20" s="171"/>
      <c r="F20" s="171"/>
      <c r="G20" s="171"/>
      <c r="H20" s="172"/>
      <c r="I20" s="260" t="s">
        <v>216</v>
      </c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70" t="s">
        <v>233</v>
      </c>
      <c r="CO20" s="171"/>
      <c r="CP20" s="171"/>
      <c r="CQ20" s="171"/>
      <c r="CR20" s="171"/>
      <c r="CS20" s="171"/>
      <c r="CT20" s="171"/>
      <c r="CU20" s="172"/>
      <c r="CV20" s="173" t="s">
        <v>42</v>
      </c>
      <c r="CW20" s="171"/>
      <c r="CX20" s="171"/>
      <c r="CY20" s="171"/>
      <c r="CZ20" s="171"/>
      <c r="DA20" s="171"/>
      <c r="DB20" s="171"/>
      <c r="DC20" s="171"/>
      <c r="DD20" s="171"/>
      <c r="DE20" s="172"/>
      <c r="DF20" s="253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8"/>
      <c r="DS20" s="253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8"/>
      <c r="EF20" s="253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8"/>
      <c r="ES20" s="253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5"/>
    </row>
    <row r="21" spans="1:161" ht="12.75" customHeight="1">
      <c r="A21" s="171" t="s">
        <v>234</v>
      </c>
      <c r="B21" s="171"/>
      <c r="C21" s="171"/>
      <c r="D21" s="171"/>
      <c r="E21" s="171"/>
      <c r="F21" s="171"/>
      <c r="G21" s="171"/>
      <c r="H21" s="172"/>
      <c r="I21" s="260" t="s">
        <v>242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70" t="s">
        <v>235</v>
      </c>
      <c r="CO21" s="171"/>
      <c r="CP21" s="171"/>
      <c r="CQ21" s="171"/>
      <c r="CR21" s="171"/>
      <c r="CS21" s="171"/>
      <c r="CT21" s="171"/>
      <c r="CU21" s="172"/>
      <c r="CV21" s="173" t="s">
        <v>42</v>
      </c>
      <c r="CW21" s="171"/>
      <c r="CX21" s="171"/>
      <c r="CY21" s="171"/>
      <c r="CZ21" s="171"/>
      <c r="DA21" s="171"/>
      <c r="DB21" s="171"/>
      <c r="DC21" s="171"/>
      <c r="DD21" s="171"/>
      <c r="DE21" s="172"/>
      <c r="DF21" s="253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8"/>
      <c r="DS21" s="253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8"/>
      <c r="EF21" s="253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8"/>
      <c r="ES21" s="253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5"/>
    </row>
    <row r="22" spans="1:161" ht="12" thickBot="1">
      <c r="A22" s="171" t="s">
        <v>236</v>
      </c>
      <c r="B22" s="171"/>
      <c r="C22" s="171"/>
      <c r="D22" s="171"/>
      <c r="E22" s="171"/>
      <c r="F22" s="171"/>
      <c r="G22" s="171"/>
      <c r="H22" s="172"/>
      <c r="I22" s="259" t="s">
        <v>237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95" t="s">
        <v>238</v>
      </c>
      <c r="CO22" s="196"/>
      <c r="CP22" s="196"/>
      <c r="CQ22" s="196"/>
      <c r="CR22" s="196"/>
      <c r="CS22" s="196"/>
      <c r="CT22" s="196"/>
      <c r="CU22" s="197"/>
      <c r="CV22" s="198" t="s">
        <v>42</v>
      </c>
      <c r="CW22" s="196"/>
      <c r="CX22" s="196"/>
      <c r="CY22" s="196"/>
      <c r="CZ22" s="196"/>
      <c r="DA22" s="196"/>
      <c r="DB22" s="196"/>
      <c r="DC22" s="196"/>
      <c r="DD22" s="196"/>
      <c r="DE22" s="197"/>
      <c r="DF22" s="192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261"/>
      <c r="DS22" s="192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261"/>
      <c r="EF22" s="192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261"/>
      <c r="ES22" s="192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4"/>
    </row>
    <row r="23" spans="1:161" ht="24" customHeight="1">
      <c r="A23" s="171" t="s">
        <v>239</v>
      </c>
      <c r="B23" s="171"/>
      <c r="C23" s="171"/>
      <c r="D23" s="171"/>
      <c r="E23" s="171"/>
      <c r="F23" s="171"/>
      <c r="G23" s="171"/>
      <c r="H23" s="172"/>
      <c r="I23" s="260" t="s">
        <v>216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264" t="s">
        <v>240</v>
      </c>
      <c r="CO23" s="245"/>
      <c r="CP23" s="245"/>
      <c r="CQ23" s="245"/>
      <c r="CR23" s="245"/>
      <c r="CS23" s="245"/>
      <c r="CT23" s="245"/>
      <c r="CU23" s="246"/>
      <c r="CV23" s="244" t="s">
        <v>42</v>
      </c>
      <c r="CW23" s="245"/>
      <c r="CX23" s="245"/>
      <c r="CY23" s="245"/>
      <c r="CZ23" s="245"/>
      <c r="DA23" s="245"/>
      <c r="DB23" s="245"/>
      <c r="DC23" s="245"/>
      <c r="DD23" s="245"/>
      <c r="DE23" s="246"/>
      <c r="DF23" s="262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8"/>
      <c r="DS23" s="262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8"/>
      <c r="EF23" s="262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8"/>
      <c r="ES23" s="262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63"/>
    </row>
    <row r="24" spans="1:161" ht="11.25">
      <c r="A24" s="171" t="s">
        <v>241</v>
      </c>
      <c r="B24" s="171"/>
      <c r="C24" s="171"/>
      <c r="D24" s="171"/>
      <c r="E24" s="171"/>
      <c r="F24" s="171"/>
      <c r="G24" s="171"/>
      <c r="H24" s="172"/>
      <c r="I24" s="260" t="s">
        <v>242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70" t="s">
        <v>243</v>
      </c>
      <c r="CO24" s="171"/>
      <c r="CP24" s="171"/>
      <c r="CQ24" s="171"/>
      <c r="CR24" s="171"/>
      <c r="CS24" s="171"/>
      <c r="CT24" s="171"/>
      <c r="CU24" s="172"/>
      <c r="CV24" s="173" t="s">
        <v>42</v>
      </c>
      <c r="CW24" s="171"/>
      <c r="CX24" s="171"/>
      <c r="CY24" s="171"/>
      <c r="CZ24" s="171"/>
      <c r="DA24" s="171"/>
      <c r="DB24" s="171"/>
      <c r="DC24" s="171"/>
      <c r="DD24" s="171"/>
      <c r="DE24" s="172"/>
      <c r="DF24" s="253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8"/>
      <c r="DS24" s="253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8"/>
      <c r="EF24" s="253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8"/>
      <c r="ES24" s="253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5"/>
    </row>
    <row r="25" spans="1:161" ht="24" customHeight="1">
      <c r="A25" s="171" t="s">
        <v>12</v>
      </c>
      <c r="B25" s="171"/>
      <c r="C25" s="171"/>
      <c r="D25" s="171"/>
      <c r="E25" s="171"/>
      <c r="F25" s="171"/>
      <c r="G25" s="171"/>
      <c r="H25" s="172"/>
      <c r="I25" s="265" t="s">
        <v>308</v>
      </c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170" t="s">
        <v>244</v>
      </c>
      <c r="CO25" s="171"/>
      <c r="CP25" s="171"/>
      <c r="CQ25" s="171"/>
      <c r="CR25" s="171"/>
      <c r="CS25" s="171"/>
      <c r="CT25" s="171"/>
      <c r="CU25" s="172"/>
      <c r="CV25" s="173" t="s">
        <v>42</v>
      </c>
      <c r="CW25" s="171"/>
      <c r="CX25" s="171"/>
      <c r="CY25" s="171"/>
      <c r="CZ25" s="171"/>
      <c r="DA25" s="171"/>
      <c r="DB25" s="171"/>
      <c r="DC25" s="171"/>
      <c r="DD25" s="171"/>
      <c r="DE25" s="172"/>
      <c r="DF25" s="253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8"/>
      <c r="DS25" s="253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8"/>
      <c r="EF25" s="253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8"/>
      <c r="ES25" s="253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5"/>
    </row>
    <row r="26" spans="1:161" ht="11.25">
      <c r="A26" s="277"/>
      <c r="B26" s="277"/>
      <c r="C26" s="277"/>
      <c r="D26" s="277"/>
      <c r="E26" s="277"/>
      <c r="F26" s="277"/>
      <c r="G26" s="277"/>
      <c r="H26" s="278"/>
      <c r="I26" s="279" t="s">
        <v>245</v>
      </c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1"/>
      <c r="CN26" s="283" t="s">
        <v>246</v>
      </c>
      <c r="CO26" s="277"/>
      <c r="CP26" s="277"/>
      <c r="CQ26" s="277"/>
      <c r="CR26" s="277"/>
      <c r="CS26" s="277"/>
      <c r="CT26" s="277"/>
      <c r="CU26" s="278"/>
      <c r="CV26" s="285"/>
      <c r="CW26" s="277"/>
      <c r="CX26" s="277"/>
      <c r="CY26" s="277"/>
      <c r="CZ26" s="277"/>
      <c r="DA26" s="277"/>
      <c r="DB26" s="277"/>
      <c r="DC26" s="277"/>
      <c r="DD26" s="277"/>
      <c r="DE26" s="278"/>
      <c r="DF26" s="267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9"/>
      <c r="DS26" s="267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9"/>
      <c r="EF26" s="267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9"/>
      <c r="ES26" s="267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90"/>
    </row>
    <row r="27" spans="1:161" ht="11.25">
      <c r="A27" s="180"/>
      <c r="B27" s="180"/>
      <c r="C27" s="180"/>
      <c r="D27" s="180"/>
      <c r="E27" s="180"/>
      <c r="F27" s="180"/>
      <c r="G27" s="180"/>
      <c r="H27" s="181"/>
      <c r="I27" s="286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4"/>
      <c r="CO27" s="180"/>
      <c r="CP27" s="180"/>
      <c r="CQ27" s="180"/>
      <c r="CR27" s="180"/>
      <c r="CS27" s="180"/>
      <c r="CT27" s="180"/>
      <c r="CU27" s="181"/>
      <c r="CV27" s="179"/>
      <c r="CW27" s="180"/>
      <c r="CX27" s="180"/>
      <c r="CY27" s="180"/>
      <c r="CZ27" s="180"/>
      <c r="DA27" s="180"/>
      <c r="DB27" s="180"/>
      <c r="DC27" s="180"/>
      <c r="DD27" s="180"/>
      <c r="DE27" s="181"/>
      <c r="DF27" s="270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2"/>
      <c r="DS27" s="270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2"/>
      <c r="EF27" s="270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2"/>
      <c r="ES27" s="270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91"/>
    </row>
    <row r="28" spans="1:161" ht="24" customHeight="1">
      <c r="A28" s="171" t="s">
        <v>13</v>
      </c>
      <c r="B28" s="171"/>
      <c r="C28" s="171"/>
      <c r="D28" s="171"/>
      <c r="E28" s="171"/>
      <c r="F28" s="171"/>
      <c r="G28" s="171"/>
      <c r="H28" s="172"/>
      <c r="I28" s="265" t="s">
        <v>247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170" t="s">
        <v>248</v>
      </c>
      <c r="CO28" s="171"/>
      <c r="CP28" s="171"/>
      <c r="CQ28" s="171"/>
      <c r="CR28" s="171"/>
      <c r="CS28" s="171"/>
      <c r="CT28" s="171"/>
      <c r="CU28" s="172"/>
      <c r="CV28" s="173" t="s">
        <v>42</v>
      </c>
      <c r="CW28" s="171"/>
      <c r="CX28" s="171"/>
      <c r="CY28" s="171"/>
      <c r="CZ28" s="171"/>
      <c r="DA28" s="171"/>
      <c r="DB28" s="171"/>
      <c r="DC28" s="171"/>
      <c r="DD28" s="171"/>
      <c r="DE28" s="172"/>
      <c r="DF28" s="250">
        <f>DF14</f>
        <v>30369560.229999997</v>
      </c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8"/>
      <c r="DS28" s="250">
        <f>DS14</f>
        <v>25861943.66</v>
      </c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8"/>
      <c r="EF28" s="250">
        <f>EF14</f>
        <v>26357640.66</v>
      </c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8"/>
      <c r="ES28" s="253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5"/>
    </row>
    <row r="29" spans="1:161" ht="11.25">
      <c r="A29" s="277"/>
      <c r="B29" s="277"/>
      <c r="C29" s="277"/>
      <c r="D29" s="277"/>
      <c r="E29" s="277"/>
      <c r="F29" s="277"/>
      <c r="G29" s="277"/>
      <c r="H29" s="278"/>
      <c r="I29" s="279" t="s">
        <v>245</v>
      </c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1"/>
      <c r="CN29" s="283" t="s">
        <v>249</v>
      </c>
      <c r="CO29" s="277"/>
      <c r="CP29" s="277"/>
      <c r="CQ29" s="277"/>
      <c r="CR29" s="277"/>
      <c r="CS29" s="277"/>
      <c r="CT29" s="277"/>
      <c r="CU29" s="278"/>
      <c r="CV29" s="285"/>
      <c r="CW29" s="277"/>
      <c r="CX29" s="277"/>
      <c r="CY29" s="277"/>
      <c r="CZ29" s="277"/>
      <c r="DA29" s="277"/>
      <c r="DB29" s="277"/>
      <c r="DC29" s="277"/>
      <c r="DD29" s="277"/>
      <c r="DE29" s="278"/>
      <c r="DF29" s="273">
        <f>DF28</f>
        <v>30369560.229999997</v>
      </c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9"/>
      <c r="DS29" s="273">
        <f>DS28</f>
        <v>25861943.66</v>
      </c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9"/>
      <c r="EF29" s="273">
        <f>EF28</f>
        <v>26357640.66</v>
      </c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9"/>
      <c r="ES29" s="267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90"/>
    </row>
    <row r="30" spans="1:161" ht="12" thickBot="1">
      <c r="A30" s="180"/>
      <c r="B30" s="180"/>
      <c r="C30" s="180"/>
      <c r="D30" s="180"/>
      <c r="E30" s="180"/>
      <c r="F30" s="180"/>
      <c r="G30" s="180"/>
      <c r="H30" s="181"/>
      <c r="I30" s="286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92"/>
      <c r="CO30" s="293"/>
      <c r="CP30" s="293"/>
      <c r="CQ30" s="293"/>
      <c r="CR30" s="293"/>
      <c r="CS30" s="293"/>
      <c r="CT30" s="293"/>
      <c r="CU30" s="294"/>
      <c r="CV30" s="295"/>
      <c r="CW30" s="293"/>
      <c r="CX30" s="293"/>
      <c r="CY30" s="293"/>
      <c r="CZ30" s="293"/>
      <c r="DA30" s="293"/>
      <c r="DB30" s="293"/>
      <c r="DC30" s="293"/>
      <c r="DD30" s="293"/>
      <c r="DE30" s="294"/>
      <c r="DF30" s="274"/>
      <c r="DG30" s="275"/>
      <c r="DH30" s="275"/>
      <c r="DI30" s="275"/>
      <c r="DJ30" s="275"/>
      <c r="DK30" s="275"/>
      <c r="DL30" s="275"/>
      <c r="DM30" s="275"/>
      <c r="DN30" s="275"/>
      <c r="DO30" s="275"/>
      <c r="DP30" s="275"/>
      <c r="DQ30" s="275"/>
      <c r="DR30" s="276"/>
      <c r="DS30" s="274"/>
      <c r="DT30" s="275"/>
      <c r="DU30" s="275"/>
      <c r="DV30" s="275"/>
      <c r="DW30" s="275"/>
      <c r="DX30" s="275"/>
      <c r="DY30" s="275"/>
      <c r="DZ30" s="275"/>
      <c r="EA30" s="275"/>
      <c r="EB30" s="275"/>
      <c r="EC30" s="275"/>
      <c r="ED30" s="275"/>
      <c r="EE30" s="276"/>
      <c r="EF30" s="274"/>
      <c r="EG30" s="275"/>
      <c r="EH30" s="275"/>
      <c r="EI30" s="275"/>
      <c r="EJ30" s="275"/>
      <c r="EK30" s="275"/>
      <c r="EL30" s="275"/>
      <c r="EM30" s="275"/>
      <c r="EN30" s="275"/>
      <c r="EO30" s="275"/>
      <c r="EP30" s="275"/>
      <c r="EQ30" s="275"/>
      <c r="ER30" s="276"/>
      <c r="ES30" s="274"/>
      <c r="ET30" s="275"/>
      <c r="EU30" s="275"/>
      <c r="EV30" s="275"/>
      <c r="EW30" s="275"/>
      <c r="EX30" s="275"/>
      <c r="EY30" s="275"/>
      <c r="EZ30" s="275"/>
      <c r="FA30" s="275"/>
      <c r="FB30" s="275"/>
      <c r="FC30" s="275"/>
      <c r="FD30" s="275"/>
      <c r="FE30" s="297"/>
    </row>
    <row r="32" ht="11.25">
      <c r="I32" s="1" t="s">
        <v>250</v>
      </c>
    </row>
    <row r="33" spans="9:102" ht="11.25">
      <c r="I33" s="1" t="s">
        <v>251</v>
      </c>
      <c r="AQ33" s="271" t="s">
        <v>289</v>
      </c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Y33" s="288" t="s">
        <v>291</v>
      </c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9"/>
      <c r="CT33" s="289"/>
      <c r="CU33" s="289"/>
      <c r="CV33" s="289"/>
      <c r="CW33" s="289"/>
      <c r="CX33" s="289"/>
    </row>
    <row r="34" spans="43:96" s="3" customFormat="1" ht="8.25">
      <c r="AQ34" s="282" t="s">
        <v>252</v>
      </c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K34" s="282" t="s">
        <v>21</v>
      </c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Y34" s="282" t="s">
        <v>22</v>
      </c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</row>
    <row r="35" spans="43:96" s="3" customFormat="1" ht="3" customHeight="1"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9:96" ht="11.25">
      <c r="I36" s="1" t="s">
        <v>253</v>
      </c>
      <c r="AM36" s="271" t="s">
        <v>290</v>
      </c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G36" s="271" t="s">
        <v>292</v>
      </c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CA36" s="180" t="s">
        <v>293</v>
      </c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</row>
    <row r="37" spans="39:96" s="3" customFormat="1" ht="8.25">
      <c r="AM37" s="282" t="s">
        <v>252</v>
      </c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G37" s="282" t="s">
        <v>254</v>
      </c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CA37" s="282" t="s">
        <v>255</v>
      </c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</row>
    <row r="38" spans="39:96" s="3" customFormat="1" ht="3" customHeight="1"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9:38" ht="11.25">
      <c r="I39" s="296" t="s">
        <v>23</v>
      </c>
      <c r="J39" s="296"/>
      <c r="K39" s="180" t="s">
        <v>321</v>
      </c>
      <c r="L39" s="180"/>
      <c r="M39" s="180"/>
      <c r="N39" s="289" t="s">
        <v>23</v>
      </c>
      <c r="O39" s="289"/>
      <c r="Q39" s="180" t="s">
        <v>322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296">
        <v>20</v>
      </c>
      <c r="AG39" s="296"/>
      <c r="AH39" s="296"/>
      <c r="AI39" s="298" t="s">
        <v>260</v>
      </c>
      <c r="AJ39" s="298"/>
      <c r="AK39" s="298"/>
      <c r="AL39" s="1" t="s">
        <v>5</v>
      </c>
    </row>
    <row r="40" ht="12" thickBot="1"/>
    <row r="41" spans="1:91" ht="3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8"/>
    </row>
    <row r="42" spans="1:91" ht="11.25">
      <c r="A42" s="11" t="s">
        <v>256</v>
      </c>
      <c r="CM42" s="12"/>
    </row>
    <row r="43" spans="1:91" ht="11.25">
      <c r="A43" s="299" t="s">
        <v>325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300"/>
    </row>
    <row r="44" spans="1:91" s="3" customFormat="1" ht="8.25">
      <c r="A44" s="301" t="s">
        <v>257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302"/>
    </row>
    <row r="45" spans="1:91" s="3" customFormat="1" ht="6" customHeight="1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10"/>
    </row>
    <row r="46" spans="1:91" ht="11.25">
      <c r="A46" s="299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AH46" s="271" t="s">
        <v>326</v>
      </c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300"/>
    </row>
    <row r="47" spans="1:91" s="3" customFormat="1" ht="8.25">
      <c r="A47" s="301" t="s">
        <v>21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AH47" s="282" t="s">
        <v>22</v>
      </c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302"/>
    </row>
    <row r="48" spans="1:91" ht="11.25">
      <c r="A48" s="11"/>
      <c r="CM48" s="12"/>
    </row>
    <row r="49" spans="1:91" ht="11.25">
      <c r="A49" s="303" t="s">
        <v>23</v>
      </c>
      <c r="B49" s="296"/>
      <c r="C49" s="180" t="s">
        <v>321</v>
      </c>
      <c r="D49" s="180"/>
      <c r="E49" s="180"/>
      <c r="F49" s="289" t="s">
        <v>23</v>
      </c>
      <c r="G49" s="289"/>
      <c r="I49" s="180" t="s">
        <v>322</v>
      </c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296">
        <v>20</v>
      </c>
      <c r="Y49" s="296"/>
      <c r="Z49" s="296"/>
      <c r="AA49" s="298" t="s">
        <v>260</v>
      </c>
      <c r="AB49" s="298"/>
      <c r="AC49" s="298"/>
      <c r="AD49" s="1" t="s">
        <v>5</v>
      </c>
      <c r="CM49" s="12"/>
    </row>
    <row r="50" spans="1:91" ht="2.25" customHeight="1" thickBo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5"/>
    </row>
    <row r="51" ht="3" customHeight="1" hidden="1"/>
  </sheetData>
  <sheetProtection/>
  <mergeCells count="235"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CA36:CR36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BY33:CX33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2020-09-11T10:02:52Z</cp:lastPrinted>
  <dcterms:created xsi:type="dcterms:W3CDTF">2011-01-11T10:25:48Z</dcterms:created>
  <dcterms:modified xsi:type="dcterms:W3CDTF">2020-09-14T10:17:58Z</dcterms:modified>
  <cp:category/>
  <cp:version/>
  <cp:contentType/>
  <cp:contentStatus/>
</cp:coreProperties>
</file>